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40" windowWidth="9360" windowHeight="8130" activeTab="1"/>
  </bookViews>
  <sheets>
    <sheet name="barème" sheetId="1" r:id="rId1"/>
    <sheet name="Module de calcul" sheetId="2" r:id="rId2"/>
    <sheet name="Plafonnement QF" sheetId="3" r:id="rId3"/>
  </sheets>
  <definedNames/>
  <calcPr fullCalcOnLoad="1"/>
</workbook>
</file>

<file path=xl/comments2.xml><?xml version="1.0" encoding="utf-8"?>
<comments xmlns="http://schemas.openxmlformats.org/spreadsheetml/2006/main">
  <authors>
    <author>Philippe</author>
  </authors>
  <commentList>
    <comment ref="D47" authorId="0">
      <text>
        <r>
          <rPr>
            <sz val="8"/>
            <rFont val="Tahoma"/>
            <family val="2"/>
          </rPr>
          <t>L</t>
        </r>
        <r>
          <rPr>
            <sz val="10"/>
            <rFont val="Tahoma"/>
            <family val="2"/>
          </rPr>
          <t>e revenu fiscal de référence est la somme de l'ensemble des revenus catégoriels nets  après déduction des charges déductibles et réintégration des heures supplémentaires nettes défiscalisées.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sz val="8"/>
            <rFont val="Tahoma"/>
            <family val="2"/>
          </rPr>
          <t>E</t>
        </r>
        <r>
          <rPr>
            <sz val="10"/>
            <rFont val="Tahoma"/>
            <family val="2"/>
          </rPr>
          <t>ntrer directement le montant du crédit d'impôt, sauf pour les dividendes.</t>
        </r>
        <r>
          <rPr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sz val="8"/>
            <rFont val="Tahoma"/>
            <family val="2"/>
          </rPr>
          <t xml:space="preserve">Indiquez le nombre d'enfants
</t>
        </r>
      </text>
    </comment>
    <comment ref="C37" authorId="0">
      <text>
        <r>
          <rPr>
            <sz val="8"/>
            <rFont val="Tahoma"/>
            <family val="2"/>
          </rPr>
          <t xml:space="preserve">Pour savoir si le plafonnement s'applique, se reporter feuille barème et procéder au plafonnement de chaque demi part si nécessaire.
</t>
        </r>
      </text>
    </comment>
    <comment ref="A32" authorId="0">
      <text>
        <r>
          <rPr>
            <sz val="10"/>
            <rFont val="Tahoma"/>
            <family val="2"/>
          </rPr>
          <t>reportez le montant du déficit en provenance de la déclaration 2044 SPE</t>
        </r>
      </text>
    </comment>
    <comment ref="A14" authorId="0">
      <text>
        <r>
          <rPr>
            <sz val="10"/>
            <rFont val="Tahoma"/>
            <family val="2"/>
          </rPr>
          <t xml:space="preserve">Le montant des heures supplémentaires est nécessaire pour calculer le revenu fiscal de référence 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<sst xmlns="http://schemas.openxmlformats.org/spreadsheetml/2006/main" count="133" uniqueCount="120">
  <si>
    <t>Autre</t>
  </si>
  <si>
    <t>Revenus de capitaux mobiliers nets imposables</t>
  </si>
  <si>
    <t>Revenus fonciers</t>
  </si>
  <si>
    <t>Abattement 30% (si micro foncier avec RF &lt;15 000€)</t>
  </si>
  <si>
    <t>Revenu (ou déficit) brut global</t>
  </si>
  <si>
    <t xml:space="preserve">Charges déductibles </t>
  </si>
  <si>
    <t>Frais de garde (crédit d'impôt)</t>
  </si>
  <si>
    <t>enfant à charges poursuivant leurs études</t>
  </si>
  <si>
    <t>Application du plafonnement</t>
  </si>
  <si>
    <t>Crédit d'impôt sur dividendes perçus</t>
  </si>
  <si>
    <t>Crédit d'impôt  de 50% du prix d'acquisition pour un équipement utilisant une source d'énergie renouvelable dans la limite d'un plafond de 16000 € pour un couple</t>
  </si>
  <si>
    <t>Crédit d'impôt pour l'acquisition d'une chaudière basse température: 15 % du prix d'acquisition dans la limite d'un plafond de dépense de 8000€ (personne seule) ou 16 000€ pour un couple</t>
  </si>
  <si>
    <t>Crédit d'impôt pour l'achat ou location longue durée d'un véhicule non polluant: 2000€ ou 3000€ si l'achat ou la location est accompagnée par la destruction d'un véhicule immatriculé avant 1997</t>
  </si>
  <si>
    <t>Revenus fonciers nets imposables</t>
  </si>
  <si>
    <t>enfant enseignement supérieur (183 €)</t>
  </si>
  <si>
    <t>Charges déductibles (si RF&gt;15 000€ et option régime réel)</t>
  </si>
  <si>
    <t>Taux</t>
  </si>
  <si>
    <t>Formule</t>
  </si>
  <si>
    <t>Tranche</t>
  </si>
  <si>
    <t>valeur fixe</t>
  </si>
  <si>
    <t>Quotient familial</t>
  </si>
  <si>
    <t>Seuil min déduction pour frais professionnels</t>
  </si>
  <si>
    <t>Seuil maxi déduction pour frais professionnel</t>
  </si>
  <si>
    <t>Seuil min déduction au titre des pensions et retraites</t>
  </si>
  <si>
    <t>Seuil maxi au titre des pensions et retraites</t>
  </si>
  <si>
    <t>Abattement proportionnel</t>
  </si>
  <si>
    <t>Abattement forfaitaire sur les revenus de capitaux mobiliers (personne seule)</t>
  </si>
  <si>
    <t>Abattement forfaitaire sur les revenus de capitaux mobiliers (couple)</t>
  </si>
  <si>
    <t>Abattement si micro foncier</t>
  </si>
  <si>
    <t>Seuil micro foncier</t>
  </si>
  <si>
    <t>Charges réelles</t>
  </si>
  <si>
    <t>Réduction d'impôt</t>
  </si>
  <si>
    <t>Seuil décôte</t>
  </si>
  <si>
    <t>Enfant collège</t>
  </si>
  <si>
    <t>Enfant Lycée</t>
  </si>
  <si>
    <t>Enfant étudiant</t>
  </si>
  <si>
    <t>Crédit d'impôt</t>
  </si>
  <si>
    <t>PFL sur les plus values de valeurs mobilières</t>
  </si>
  <si>
    <t>Valeurs et seuils susceptibles de modification lors du vote de la loi de finances</t>
  </si>
  <si>
    <t>Total</t>
  </si>
  <si>
    <t>Conjoint</t>
  </si>
  <si>
    <t>Total des revenus nets professionnels, pensions et retraites</t>
  </si>
  <si>
    <t>Revenus de capitaux mobiliers</t>
  </si>
  <si>
    <t>Module traitement des revenus catégoriels</t>
  </si>
  <si>
    <t>Module charges déductibles</t>
  </si>
  <si>
    <t>Montant</t>
  </si>
  <si>
    <t>Module calcul de l'impôt brut</t>
  </si>
  <si>
    <t>Module réduction d'impôts</t>
  </si>
  <si>
    <t>Module  crédit d'impôts</t>
  </si>
  <si>
    <t>Synthèse fiscale</t>
  </si>
  <si>
    <t>vous</t>
  </si>
  <si>
    <t>Déduction forfaitaire 10% ………………………………………..</t>
  </si>
  <si>
    <t>Déduction 10% ………………………………………………………….</t>
  </si>
  <si>
    <t>Pensions et retraites nettes …………………………………………</t>
  </si>
  <si>
    <t>Rente viagère ( fraction imposable) ……………………………..</t>
  </si>
  <si>
    <t>Si couple inscrire "oui" sinon "non" ……………………………..</t>
  </si>
  <si>
    <t>Revenus des capitaux mobiliers ouvrant droit à abattement …</t>
  </si>
  <si>
    <t>Abattement 40% …………………………………………………….</t>
  </si>
  <si>
    <t>abattement (1525€ personne seule ; 3050€ couple) …………</t>
  </si>
  <si>
    <t>RCM imposable …………………………………………………….</t>
  </si>
  <si>
    <t>IMPOT BRUT</t>
  </si>
  <si>
    <t>cellule à renseigner</t>
  </si>
  <si>
    <t>Calcul : ne rien inscrire</t>
  </si>
  <si>
    <t>Déficit foncier ( en provenance d'un autre régime de défiscalisation)</t>
  </si>
  <si>
    <t>Ou choix frais réels</t>
  </si>
  <si>
    <t>Total des crédits d'impôt</t>
  </si>
  <si>
    <t>Heures supplémentaires défiscalisées</t>
  </si>
  <si>
    <t>Seuils de plafonnement des demi-parts</t>
  </si>
  <si>
    <t>Nombre d'enfants</t>
  </si>
  <si>
    <t>Couple marié</t>
  </si>
  <si>
    <t>Célibataire avec enfant à charge</t>
  </si>
  <si>
    <t>Célibataire vivant en concubinage avec enfant à charge</t>
  </si>
  <si>
    <t>Source: le Revenu février 2008</t>
  </si>
  <si>
    <t>Quotient familial …………………………………………………;</t>
  </si>
  <si>
    <t>Taux de la tranche ………………………………………………………………</t>
  </si>
  <si>
    <t>Valeur fixe formule …………………………………………………..;;</t>
  </si>
  <si>
    <t>Décote ………………………………………………………;</t>
  </si>
  <si>
    <t>Dons à des organismes ………………………………………………….</t>
  </si>
  <si>
    <t>Sommes versées à un employé à domicile …………………….;</t>
  </si>
  <si>
    <t>Cotisation syndicale ………………………………………..</t>
  </si>
  <si>
    <t>Prestation compensatoire ………………………………………………………;</t>
  </si>
  <si>
    <t>Autre réduction ………………………………………………..;</t>
  </si>
  <si>
    <t>enfant collège 61 € ……………………………</t>
  </si>
  <si>
    <t>enfant lycée (153 €) …………………………………….;;</t>
  </si>
  <si>
    <t>Total réduction ……………………………………………………………………;</t>
  </si>
  <si>
    <t>Pension alimentaire ………………………………………</t>
  </si>
  <si>
    <t>Abattements spéciaux ………………….</t>
  </si>
  <si>
    <t>déductions diverses (cotisation PERP, CSG déductible)……………</t>
  </si>
  <si>
    <t>Revenu net imposable (RNI) ….</t>
  </si>
  <si>
    <t>Total des déductions  ……………..….</t>
  </si>
  <si>
    <t>Impôt dû après réduction ……………………………………..;……………….</t>
  </si>
  <si>
    <t>Montant de l'impôt après crédit d'impôt ……………………………………….;;</t>
  </si>
  <si>
    <t>Impôt dû …………………………………………………………;</t>
  </si>
  <si>
    <t>Taux moyen d'imposition …………………………………………;</t>
  </si>
  <si>
    <t>Revenu fiscal de référence ………………………………………;</t>
  </si>
  <si>
    <t>Traitements et salaires nets ……………………………………………..</t>
  </si>
  <si>
    <t>Traitements et salaires ………………………………………………</t>
  </si>
  <si>
    <t>Pensions et retraites …………………………………………………</t>
  </si>
  <si>
    <t>Revenus des capitaux mobiliers n'ouvrant  pas droit à abattement (coupon obligations..) …………………………………</t>
  </si>
  <si>
    <t>Autres charges …………………………</t>
  </si>
  <si>
    <t>Nombre de parts du foyer fiscal ……………………</t>
  </si>
  <si>
    <t>Détermination du nombre de parts</t>
  </si>
  <si>
    <t>Sans enfant à charge</t>
  </si>
  <si>
    <t>N</t>
  </si>
  <si>
    <t>Si invalidité d'au moins 40% 1/2 part supplémentaire</t>
  </si>
  <si>
    <t>Si Epoux agé de plus de 75 ans et titulaire carte ancien combattant</t>
  </si>
  <si>
    <t>2,5 ou 3</t>
  </si>
  <si>
    <t>1 enfant</t>
  </si>
  <si>
    <t>Avec enfant à charge</t>
  </si>
  <si>
    <t>2 enfants</t>
  </si>
  <si>
    <t>3 enfants</t>
  </si>
  <si>
    <t>Par enfant dsupplémentaire</t>
  </si>
  <si>
    <t>Célibataire, divorcé, veuf</t>
  </si>
  <si>
    <t>Sans enfant  à charge</t>
  </si>
  <si>
    <t>Majoration 1/2 part si invalidité d'au moins 40 % ou plus de 75 ans et titulaire carte d'ancien combattant</t>
  </si>
  <si>
    <t>par enfant supplémentaire</t>
  </si>
  <si>
    <t>Si veuf avec enfant</t>
  </si>
  <si>
    <t>1 part supplémentaire</t>
  </si>
  <si>
    <t>Crédit d'impôt acquis au titre de la déductibilité des intérêts d'emprunt</t>
  </si>
  <si>
    <t>Montant restitution Trésor public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</si>
</sst>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%"/>
    <numFmt numFmtId="167" formatCode="0.0000"/>
  </numFmts>
  <fonts count="6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i/>
      <sz val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sz val="16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63"/>
      <name val="Arial"/>
      <family val="2"/>
    </font>
    <font>
      <b/>
      <sz val="14"/>
      <color indexed="10"/>
      <name val="Arial"/>
      <family val="2"/>
    </font>
    <font>
      <b/>
      <sz val="16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rgb="FF3F3F3F"/>
      <name val="Arial"/>
      <family val="2"/>
    </font>
    <font>
      <b/>
      <sz val="14"/>
      <color rgb="FFFF0000"/>
      <name val="Arial"/>
      <family val="2"/>
    </font>
    <font>
      <b/>
      <sz val="16"/>
      <color theme="4" tint="-0.24997000396251678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>
        <color rgb="FF3F3F3F"/>
      </left>
      <right style="thick"/>
      <top style="thin">
        <color rgb="FF3F3F3F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medium"/>
    </border>
    <border>
      <left style="thick"/>
      <right style="thick"/>
      <top style="thin">
        <color rgb="FFB2B2B2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35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2" fillId="30" borderId="0" applyNumberFormat="0" applyBorder="0" applyAlignment="0" applyProtection="0"/>
    <xf numFmtId="9" fontId="35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7" borderId="3" xfId="42" applyFont="1" applyAlignment="1">
      <alignment/>
    </xf>
    <xf numFmtId="9" fontId="0" fillId="27" borderId="3" xfId="42" applyNumberFormat="1" applyFont="1" applyAlignment="1">
      <alignment/>
    </xf>
    <xf numFmtId="10" fontId="0" fillId="27" borderId="3" xfId="42" applyNumberFormat="1" applyFont="1" applyAlignment="1">
      <alignment/>
    </xf>
    <xf numFmtId="0" fontId="37" fillId="33" borderId="10" xfId="0" applyFont="1" applyFill="1" applyBorder="1" applyAlignment="1">
      <alignment horizontal="left"/>
    </xf>
    <xf numFmtId="0" fontId="37" fillId="33" borderId="11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2" fillId="34" borderId="17" xfId="0" applyFont="1" applyFill="1" applyBorder="1" applyAlignment="1">
      <alignment horizontal="center"/>
    </xf>
    <xf numFmtId="0" fontId="0" fillId="34" borderId="18" xfId="42" applyFont="1" applyFill="1" applyBorder="1" applyAlignment="1">
      <alignment/>
    </xf>
    <xf numFmtId="0" fontId="40" fillId="28" borderId="1" xfId="43" applyAlignment="1">
      <alignment/>
    </xf>
    <xf numFmtId="0" fontId="44" fillId="26" borderId="4" xfId="52" applyAlignment="1">
      <alignment/>
    </xf>
    <xf numFmtId="0" fontId="44" fillId="26" borderId="4" xfId="52" applyAlignment="1">
      <alignment horizontal="center"/>
    </xf>
    <xf numFmtId="0" fontId="0" fillId="34" borderId="15" xfId="42" applyFont="1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 horizontal="center"/>
    </xf>
    <xf numFmtId="0" fontId="44" fillId="26" borderId="4" xfId="52" applyAlignment="1" applyProtection="1">
      <alignment horizontal="center"/>
      <protection hidden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44" fillId="34" borderId="4" xfId="52" applyFill="1" applyAlignment="1">
      <alignment/>
    </xf>
    <xf numFmtId="0" fontId="52" fillId="34" borderId="21" xfId="0" applyFont="1" applyFill="1" applyBorder="1" applyAlignment="1">
      <alignment/>
    </xf>
    <xf numFmtId="0" fontId="0" fillId="34" borderId="21" xfId="42" applyFont="1" applyFill="1" applyBorder="1" applyAlignment="1">
      <alignment horizontal="left"/>
    </xf>
    <xf numFmtId="0" fontId="0" fillId="34" borderId="0" xfId="42" applyFont="1" applyFill="1" applyBorder="1" applyAlignment="1">
      <alignment horizontal="center"/>
    </xf>
    <xf numFmtId="0" fontId="0" fillId="34" borderId="0" xfId="42" applyFont="1" applyFill="1" applyBorder="1" applyAlignment="1">
      <alignment horizontal="left"/>
    </xf>
    <xf numFmtId="0" fontId="53" fillId="34" borderId="22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52" fillId="34" borderId="26" xfId="0" applyFont="1" applyFill="1" applyBorder="1" applyAlignment="1">
      <alignment horizontal="center" wrapText="1"/>
    </xf>
    <xf numFmtId="0" fontId="52" fillId="34" borderId="0" xfId="0" applyFont="1" applyFill="1" applyBorder="1" applyAlignment="1">
      <alignment horizontal="center" wrapText="1"/>
    </xf>
    <xf numFmtId="0" fontId="55" fillId="34" borderId="19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35" fillId="34" borderId="21" xfId="23" applyFill="1" applyBorder="1" applyAlignment="1">
      <alignment horizontal="left"/>
    </xf>
    <xf numFmtId="0" fontId="35" fillId="34" borderId="0" xfId="23" applyFill="1" applyBorder="1" applyAlignment="1">
      <alignment horizontal="left"/>
    </xf>
    <xf numFmtId="0" fontId="2" fillId="34" borderId="27" xfId="0" applyFont="1" applyFill="1" applyBorder="1" applyAlignment="1">
      <alignment horizontal="right"/>
    </xf>
    <xf numFmtId="0" fontId="35" fillId="34" borderId="28" xfId="23" applyFill="1" applyBorder="1" applyAlignment="1">
      <alignment horizontal="left"/>
    </xf>
    <xf numFmtId="0" fontId="35" fillId="34" borderId="25" xfId="23" applyFill="1" applyBorder="1" applyAlignment="1">
      <alignment horizontal="left"/>
    </xf>
    <xf numFmtId="0" fontId="35" fillId="34" borderId="24" xfId="23" applyFill="1" applyBorder="1" applyAlignment="1">
      <alignment horizontal="left"/>
    </xf>
    <xf numFmtId="0" fontId="35" fillId="34" borderId="29" xfId="23" applyFill="1" applyBorder="1" applyAlignment="1">
      <alignment horizontal="left"/>
    </xf>
    <xf numFmtId="1" fontId="44" fillId="34" borderId="30" xfId="52" applyNumberFormat="1" applyFill="1" applyBorder="1" applyAlignment="1" applyProtection="1">
      <alignment horizontal="center"/>
      <protection hidden="1"/>
    </xf>
    <xf numFmtId="0" fontId="56" fillId="34" borderId="22" xfId="0" applyFont="1" applyFill="1" applyBorder="1" applyAlignment="1">
      <alignment horizontal="center"/>
    </xf>
    <xf numFmtId="0" fontId="57" fillId="34" borderId="21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center"/>
    </xf>
    <xf numFmtId="0" fontId="57" fillId="34" borderId="21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ill="1" applyBorder="1" applyAlignment="1">
      <alignment/>
    </xf>
    <xf numFmtId="0" fontId="35" fillId="34" borderId="16" xfId="15" applyFill="1" applyBorder="1" applyAlignment="1">
      <alignment/>
    </xf>
    <xf numFmtId="0" fontId="35" fillId="34" borderId="15" xfId="15" applyFill="1" applyBorder="1" applyAlignment="1">
      <alignment/>
    </xf>
    <xf numFmtId="0" fontId="35" fillId="34" borderId="15" xfId="15" applyFill="1" applyBorder="1" applyAlignment="1">
      <alignment wrapText="1"/>
    </xf>
    <xf numFmtId="0" fontId="0" fillId="34" borderId="31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31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 horizontal="center"/>
    </xf>
    <xf numFmtId="0" fontId="55" fillId="35" borderId="0" xfId="0" applyFont="1" applyFill="1" applyAlignment="1">
      <alignment horizontal="center"/>
    </xf>
    <xf numFmtId="0" fontId="55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40" fillId="28" borderId="1" xfId="43" applyAlignment="1" applyProtection="1">
      <alignment horizontal="center"/>
      <protection locked="0"/>
    </xf>
    <xf numFmtId="0" fontId="40" fillId="28" borderId="1" xfId="43" applyAlignment="1" applyProtection="1">
      <alignment/>
      <protection locked="0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1" fontId="44" fillId="26" borderId="4" xfId="52" applyNumberFormat="1" applyAlignment="1" applyProtection="1">
      <alignment horizontal="center"/>
      <protection hidden="1"/>
    </xf>
    <xf numFmtId="10" fontId="44" fillId="26" borderId="4" xfId="52" applyNumberFormat="1" applyAlignment="1" applyProtection="1">
      <alignment horizontal="center"/>
      <protection hidden="1"/>
    </xf>
    <xf numFmtId="0" fontId="40" fillId="28" borderId="1" xfId="43" applyAlignment="1" applyProtection="1">
      <alignment horizontal="left"/>
      <protection locked="0"/>
    </xf>
    <xf numFmtId="1" fontId="44" fillId="26" borderId="4" xfId="52" applyNumberFormat="1" applyAlignment="1">
      <alignment horizontal="center"/>
    </xf>
    <xf numFmtId="0" fontId="40" fillId="28" borderId="1" xfId="43" applyAlignment="1" applyProtection="1">
      <alignment horizontal="center" wrapText="1"/>
      <protection locked="0"/>
    </xf>
    <xf numFmtId="0" fontId="40" fillId="28" borderId="1" xfId="43" applyAlignment="1" applyProtection="1">
      <alignment/>
      <protection hidden="1" locked="0"/>
    </xf>
    <xf numFmtId="2" fontId="44" fillId="26" borderId="4" xfId="52" applyNumberFormat="1" applyAlignment="1" applyProtection="1">
      <alignment horizontal="center"/>
      <protection hidden="1"/>
    </xf>
    <xf numFmtId="2" fontId="0" fillId="27" borderId="3" xfId="42" applyNumberFormat="1" applyFont="1" applyAlignment="1">
      <alignment/>
    </xf>
    <xf numFmtId="1" fontId="44" fillId="26" borderId="4" xfId="52" applyNumberFormat="1" applyAlignment="1" applyProtection="1">
      <alignment/>
      <protection hidden="1"/>
    </xf>
    <xf numFmtId="1" fontId="40" fillId="28" borderId="1" xfId="43" applyNumberFormat="1" applyAlignment="1" applyProtection="1">
      <alignment horizontal="center"/>
      <protection hidden="1"/>
    </xf>
    <xf numFmtId="1" fontId="40" fillId="28" borderId="1" xfId="43" applyNumberFormat="1" applyAlignment="1" applyProtection="1">
      <alignment/>
      <protection hidden="1"/>
    </xf>
    <xf numFmtId="1" fontId="44" fillId="34" borderId="4" xfId="52" applyNumberFormat="1" applyFont="1" applyFill="1" applyAlignment="1" applyProtection="1">
      <alignment horizontal="center"/>
      <protection hidden="1"/>
    </xf>
    <xf numFmtId="1" fontId="58" fillId="34" borderId="32" xfId="52" applyNumberFormat="1" applyFont="1" applyFill="1" applyBorder="1" applyAlignment="1" applyProtection="1">
      <alignment horizontal="center"/>
      <protection hidden="1"/>
    </xf>
    <xf numFmtId="1" fontId="40" fillId="28" borderId="1" xfId="43" applyNumberFormat="1" applyAlignment="1" applyProtection="1">
      <alignment horizontal="center"/>
      <protection locked="0"/>
    </xf>
    <xf numFmtId="0" fontId="55" fillId="35" borderId="16" xfId="0" applyFont="1" applyFill="1" applyBorder="1" applyAlignment="1">
      <alignment/>
    </xf>
    <xf numFmtId="0" fontId="55" fillId="35" borderId="33" xfId="0" applyFont="1" applyFill="1" applyBorder="1" applyAlignment="1">
      <alignment horizontal="center"/>
    </xf>
    <xf numFmtId="0" fontId="0" fillId="34" borderId="34" xfId="42" applyFont="1" applyFill="1" applyBorder="1" applyAlignment="1">
      <alignment wrapText="1"/>
    </xf>
    <xf numFmtId="0" fontId="0" fillId="34" borderId="0" xfId="0" applyFont="1" applyFill="1" applyBorder="1" applyAlignment="1">
      <alignment horizontal="center"/>
    </xf>
    <xf numFmtId="0" fontId="40" fillId="28" borderId="1" xfId="43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35" fillId="7" borderId="35" xfId="19" applyFill="1" applyBorder="1" applyAlignment="1">
      <alignment horizontal="center" vertical="center"/>
    </xf>
    <xf numFmtId="0" fontId="35" fillId="7" borderId="36" xfId="19" applyFill="1" applyBorder="1" applyAlignment="1">
      <alignment horizontal="center" vertical="center"/>
    </xf>
    <xf numFmtId="0" fontId="35" fillId="7" borderId="36" xfId="19" applyFill="1" applyBorder="1" applyAlignment="1">
      <alignment horizontal="center" vertical="center" wrapText="1"/>
    </xf>
    <xf numFmtId="0" fontId="35" fillId="7" borderId="37" xfId="19" applyFill="1" applyBorder="1" applyAlignment="1">
      <alignment horizontal="center" wrapText="1"/>
    </xf>
    <xf numFmtId="0" fontId="35" fillId="7" borderId="38" xfId="19" applyFill="1" applyBorder="1" applyAlignment="1">
      <alignment horizontal="center"/>
    </xf>
    <xf numFmtId="3" fontId="35" fillId="7" borderId="39" xfId="19" applyNumberFormat="1" applyFill="1" applyBorder="1" applyAlignment="1">
      <alignment horizontal="center"/>
    </xf>
    <xf numFmtId="3" fontId="35" fillId="7" borderId="40" xfId="19" applyNumberFormat="1" applyFill="1" applyBorder="1" applyAlignment="1">
      <alignment horizontal="center"/>
    </xf>
    <xf numFmtId="0" fontId="35" fillId="7" borderId="39" xfId="19" applyFill="1" applyBorder="1" applyAlignment="1">
      <alignment horizontal="center"/>
    </xf>
    <xf numFmtId="0" fontId="35" fillId="7" borderId="40" xfId="19" applyFill="1" applyBorder="1" applyAlignment="1">
      <alignment horizontal="center"/>
    </xf>
    <xf numFmtId="0" fontId="35" fillId="7" borderId="41" xfId="19" applyFill="1" applyBorder="1" applyAlignment="1">
      <alignment horizontal="center"/>
    </xf>
    <xf numFmtId="3" fontId="35" fillId="7" borderId="42" xfId="19" applyNumberFormat="1" applyFill="1" applyBorder="1" applyAlignment="1">
      <alignment horizontal="center"/>
    </xf>
    <xf numFmtId="3" fontId="35" fillId="7" borderId="43" xfId="19" applyNumberFormat="1" applyFill="1" applyBorder="1" applyAlignment="1">
      <alignment horizontal="center"/>
    </xf>
    <xf numFmtId="0" fontId="7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37" fillId="7" borderId="44" xfId="0" applyFont="1" applyFill="1" applyBorder="1" applyAlignment="1">
      <alignment horizontal="center"/>
    </xf>
    <xf numFmtId="0" fontId="37" fillId="7" borderId="45" xfId="0" applyFont="1" applyFill="1" applyBorder="1" applyAlignment="1">
      <alignment horizontal="center"/>
    </xf>
    <xf numFmtId="0" fontId="0" fillId="7" borderId="46" xfId="0" applyFill="1" applyBorder="1" applyAlignment="1">
      <alignment/>
    </xf>
    <xf numFmtId="0" fontId="0" fillId="7" borderId="4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46" xfId="0" applyFill="1" applyBorder="1" applyAlignment="1">
      <alignment wrapText="1"/>
    </xf>
    <xf numFmtId="0" fontId="0" fillId="7" borderId="49" xfId="0" applyFill="1" applyBorder="1" applyAlignment="1">
      <alignment/>
    </xf>
    <xf numFmtId="0" fontId="0" fillId="7" borderId="50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59" fillId="7" borderId="52" xfId="0" applyFont="1" applyFill="1" applyBorder="1" applyAlignment="1">
      <alignment/>
    </xf>
    <xf numFmtId="0" fontId="59" fillId="7" borderId="46" xfId="0" applyFont="1" applyFill="1" applyBorder="1" applyAlignment="1">
      <alignment/>
    </xf>
    <xf numFmtId="0" fontId="0" fillId="36" borderId="53" xfId="0" applyFill="1" applyBorder="1" applyAlignment="1">
      <alignment horizontal="center"/>
    </xf>
    <xf numFmtId="0" fontId="0" fillId="27" borderId="3" xfId="42" applyFont="1" applyAlignment="1" applyProtection="1">
      <alignment/>
      <protection/>
    </xf>
    <xf numFmtId="0" fontId="55" fillId="35" borderId="0" xfId="0" applyFont="1" applyFill="1" applyAlignment="1">
      <alignment horizontal="center"/>
    </xf>
    <xf numFmtId="0" fontId="37" fillId="33" borderId="54" xfId="0" applyFont="1" applyFill="1" applyBorder="1" applyAlignment="1">
      <alignment horizontal="left"/>
    </xf>
    <xf numFmtId="0" fontId="37" fillId="33" borderId="55" xfId="0" applyFont="1" applyFill="1" applyBorder="1" applyAlignment="1">
      <alignment horizontal="left"/>
    </xf>
    <xf numFmtId="0" fontId="53" fillId="37" borderId="0" xfId="0" applyFont="1" applyFill="1" applyAlignment="1">
      <alignment horizontal="center" vertical="center" wrapText="1"/>
    </xf>
    <xf numFmtId="0" fontId="37" fillId="33" borderId="11" xfId="0" applyFont="1" applyFill="1" applyBorder="1" applyAlignment="1">
      <alignment horizontal="left"/>
    </xf>
    <xf numFmtId="0" fontId="37" fillId="33" borderId="0" xfId="0" applyFont="1" applyFill="1" applyBorder="1" applyAlignment="1">
      <alignment horizontal="left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7" fillId="33" borderId="11" xfId="0" applyFont="1" applyFill="1" applyBorder="1" applyAlignment="1">
      <alignment horizontal="center" vertical="center"/>
    </xf>
    <xf numFmtId="0" fontId="0" fillId="27" borderId="3" xfId="42" applyFont="1" applyAlignment="1">
      <alignment horizontal="center"/>
    </xf>
    <xf numFmtId="0" fontId="37" fillId="33" borderId="56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0" fontId="55" fillId="35" borderId="0" xfId="0" applyFont="1" applyFill="1" applyAlignment="1">
      <alignment horizontal="center"/>
    </xf>
    <xf numFmtId="0" fontId="0" fillId="34" borderId="21" xfId="42" applyFont="1" applyFill="1" applyBorder="1" applyAlignment="1">
      <alignment horizontal="left"/>
    </xf>
    <xf numFmtId="0" fontId="0" fillId="34" borderId="0" xfId="42" applyFont="1" applyFill="1" applyBorder="1" applyAlignment="1">
      <alignment horizontal="left"/>
    </xf>
    <xf numFmtId="0" fontId="55" fillId="35" borderId="19" xfId="0" applyFont="1" applyFill="1" applyBorder="1" applyAlignment="1">
      <alignment horizontal="center"/>
    </xf>
    <xf numFmtId="0" fontId="55" fillId="35" borderId="20" xfId="0" applyFont="1" applyFill="1" applyBorder="1" applyAlignment="1">
      <alignment horizontal="center"/>
    </xf>
    <xf numFmtId="0" fontId="55" fillId="35" borderId="57" xfId="0" applyFont="1" applyFill="1" applyBorder="1" applyAlignment="1">
      <alignment horizontal="center"/>
    </xf>
    <xf numFmtId="0" fontId="55" fillId="35" borderId="24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2" fillId="35" borderId="19" xfId="0" applyFont="1" applyFill="1" applyBorder="1" applyAlignment="1">
      <alignment horizontal="center" vertical="center"/>
    </xf>
    <xf numFmtId="0" fontId="52" fillId="35" borderId="20" xfId="0" applyFont="1" applyFill="1" applyBorder="1" applyAlignment="1">
      <alignment horizontal="center" vertical="center"/>
    </xf>
    <xf numFmtId="0" fontId="52" fillId="35" borderId="57" xfId="0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5" fillId="34" borderId="58" xfId="0" applyFont="1" applyFill="1" applyBorder="1" applyAlignment="1">
      <alignment horizontal="center"/>
    </xf>
    <xf numFmtId="0" fontId="55" fillId="34" borderId="59" xfId="0" applyFont="1" applyFill="1" applyBorder="1" applyAlignment="1">
      <alignment horizontal="center"/>
    </xf>
    <xf numFmtId="1" fontId="44" fillId="34" borderId="4" xfId="52" applyNumberFormat="1" applyFill="1" applyAlignment="1" applyProtection="1">
      <alignment horizontal="center"/>
      <protection hidden="1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1" fontId="44" fillId="26" borderId="4" xfId="52" applyNumberFormat="1" applyAlignment="1" applyProtection="1">
      <alignment horizontal="center" vertical="center"/>
      <protection hidden="1"/>
    </xf>
    <xf numFmtId="0" fontId="0" fillId="34" borderId="21" xfId="42" applyFont="1" applyFill="1" applyBorder="1" applyAlignment="1">
      <alignment horizontal="center" wrapText="1"/>
    </xf>
    <xf numFmtId="0" fontId="0" fillId="34" borderId="0" xfId="42" applyFont="1" applyFill="1" applyBorder="1" applyAlignment="1">
      <alignment horizontal="center" wrapText="1"/>
    </xf>
    <xf numFmtId="0" fontId="0" fillId="34" borderId="60" xfId="42" applyFont="1" applyFill="1" applyBorder="1" applyAlignment="1">
      <alignment horizontal="center" wrapText="1"/>
    </xf>
    <xf numFmtId="0" fontId="54" fillId="34" borderId="21" xfId="0" applyFont="1" applyFill="1" applyBorder="1" applyAlignment="1">
      <alignment horizontal="left"/>
    </xf>
    <xf numFmtId="0" fontId="54" fillId="34" borderId="0" xfId="0" applyFont="1" applyFill="1" applyBorder="1" applyAlignment="1">
      <alignment horizontal="left"/>
    </xf>
    <xf numFmtId="0" fontId="54" fillId="34" borderId="61" xfId="0" applyFont="1" applyFill="1" applyBorder="1" applyAlignment="1">
      <alignment horizontal="left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60" fillId="7" borderId="0" xfId="0" applyFont="1" applyFill="1" applyAlignment="1">
      <alignment horizontal="center" wrapText="1"/>
    </xf>
    <xf numFmtId="0" fontId="60" fillId="7" borderId="0" xfId="0" applyFont="1" applyFill="1" applyAlignment="1">
      <alignment horizontal="center"/>
    </xf>
    <xf numFmtId="0" fontId="0" fillId="36" borderId="64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showGridLines="0" zoomScalePageLayoutView="0" workbookViewId="0" topLeftCell="A1">
      <selection activeCell="I17" sqref="I17"/>
    </sheetView>
  </sheetViews>
  <sheetFormatPr defaultColWidth="11.421875" defaultRowHeight="12.75"/>
  <cols>
    <col min="1" max="1" width="14.28125" style="0" bestFit="1" customWidth="1"/>
    <col min="2" max="3" width="6.00390625" style="0" bestFit="1" customWidth="1"/>
  </cols>
  <sheetData>
    <row r="3" spans="1:8" ht="12.75">
      <c r="A3" s="2" t="s">
        <v>20</v>
      </c>
      <c r="B3" s="138" t="s">
        <v>18</v>
      </c>
      <c r="C3" s="138"/>
      <c r="D3" s="2" t="s">
        <v>16</v>
      </c>
      <c r="E3" s="2" t="s">
        <v>19</v>
      </c>
      <c r="F3" s="2"/>
      <c r="G3" s="2" t="s">
        <v>16</v>
      </c>
      <c r="H3" s="2" t="s">
        <v>17</v>
      </c>
    </row>
    <row r="4" spans="1:8" ht="12.75">
      <c r="A4" s="86">
        <f>'Module de calcul'!$G$20</f>
        <v>0</v>
      </c>
      <c r="B4" s="2">
        <v>0</v>
      </c>
      <c r="C4" s="2">
        <v>5687</v>
      </c>
      <c r="D4" s="3">
        <v>0</v>
      </c>
      <c r="E4" s="2">
        <v>0</v>
      </c>
      <c r="F4" s="2">
        <f>IF(A4&lt;C4,1,0)</f>
        <v>1</v>
      </c>
      <c r="G4" s="2">
        <f>D4*F4</f>
        <v>0</v>
      </c>
      <c r="H4" s="2">
        <f>E4*F4</f>
        <v>0</v>
      </c>
    </row>
    <row r="5" spans="1:8" ht="12.75">
      <c r="A5" s="86">
        <f>'Module de calcul'!$G$20</f>
        <v>0</v>
      </c>
      <c r="B5" s="2">
        <v>5687</v>
      </c>
      <c r="C5" s="2">
        <v>11344</v>
      </c>
      <c r="D5" s="4">
        <v>0.055</v>
      </c>
      <c r="E5" s="2">
        <v>312.79</v>
      </c>
      <c r="F5" s="126">
        <f>IF($A$4="","",IF($A$5&gt;=B5,IF($A$5&lt;C5,1),0))</f>
        <v>0</v>
      </c>
      <c r="G5" s="2">
        <f>IF($A$4="","",D5*F5)</f>
        <v>0</v>
      </c>
      <c r="H5" s="2">
        <f>IF($A$4="","",E5*F5)</f>
        <v>0</v>
      </c>
    </row>
    <row r="6" spans="1:8" ht="12.75">
      <c r="A6" s="86">
        <f>'Module de calcul'!$G$20</f>
        <v>0</v>
      </c>
      <c r="B6" s="2">
        <v>11344</v>
      </c>
      <c r="C6" s="2">
        <v>25195</v>
      </c>
      <c r="D6" s="3">
        <v>0.14</v>
      </c>
      <c r="E6" s="2">
        <v>1277.03</v>
      </c>
      <c r="F6" s="126">
        <f>IF($A$4="","",IF($A$5&gt;=B6,IF($A$5&lt;C6,1),0))</f>
        <v>0</v>
      </c>
      <c r="G6" s="2">
        <f>IF($A$4="","",D6*F6)</f>
        <v>0</v>
      </c>
      <c r="H6" s="2">
        <f>IF($A$4="","",E6*F6)</f>
        <v>0</v>
      </c>
    </row>
    <row r="7" spans="1:8" ht="12.75">
      <c r="A7" s="86">
        <f>'Module de calcul'!$G$20</f>
        <v>0</v>
      </c>
      <c r="B7" s="2">
        <v>25195</v>
      </c>
      <c r="C7" s="2">
        <v>67546</v>
      </c>
      <c r="D7" s="3">
        <v>0.3</v>
      </c>
      <c r="E7" s="2">
        <v>5308.23</v>
      </c>
      <c r="F7" s="126">
        <f>IF($A$4="","",IF($A$5&gt;=B7,IF($A$5&lt;C7,1),0))</f>
        <v>0</v>
      </c>
      <c r="G7" s="2">
        <f>IF($A$4="","",D7*F7)</f>
        <v>0</v>
      </c>
      <c r="H7" s="2">
        <f>IF($A$4="","",E7*F7)</f>
        <v>0</v>
      </c>
    </row>
    <row r="8" spans="1:8" ht="12.75">
      <c r="A8" s="86">
        <f>'Module de calcul'!$G$20</f>
        <v>0</v>
      </c>
      <c r="B8" s="2">
        <v>67546</v>
      </c>
      <c r="C8" s="2"/>
      <c r="D8" s="3">
        <v>0.4</v>
      </c>
      <c r="E8" s="2">
        <v>12062.83</v>
      </c>
      <c r="F8" s="126">
        <f>IF($A$4="","",IF($A$5&gt;=B8,IF($A$5&lt;C8,1),0))</f>
        <v>0</v>
      </c>
      <c r="G8" s="2">
        <f>IF($A$4="","",D8*F8)</f>
        <v>0</v>
      </c>
      <c r="H8" s="2">
        <f>IF($A$4="","",E8*F8)</f>
        <v>0</v>
      </c>
    </row>
    <row r="9" spans="1:6" ht="12.75">
      <c r="A9" s="130" t="s">
        <v>38</v>
      </c>
      <c r="B9" s="130"/>
      <c r="C9" s="130"/>
      <c r="D9" s="130"/>
      <c r="E9" s="130"/>
      <c r="F9" s="130"/>
    </row>
    <row r="10" spans="1:6" ht="12.75">
      <c r="A10" s="130"/>
      <c r="B10" s="130"/>
      <c r="C10" s="130"/>
      <c r="D10" s="130"/>
      <c r="E10" s="130"/>
      <c r="F10" s="130"/>
    </row>
    <row r="11" spans="1:6" ht="12.75">
      <c r="A11" s="130"/>
      <c r="B11" s="130"/>
      <c r="C11" s="130"/>
      <c r="D11" s="130"/>
      <c r="E11" s="130"/>
      <c r="F11" s="130"/>
    </row>
    <row r="12" spans="1:6" ht="12.75">
      <c r="A12" s="1"/>
      <c r="B12" s="1"/>
      <c r="C12" s="1"/>
      <c r="D12" s="1"/>
      <c r="E12" s="1"/>
      <c r="F12" s="1"/>
    </row>
    <row r="13" spans="1:6" ht="12.75">
      <c r="A13" s="139" t="s">
        <v>21</v>
      </c>
      <c r="B13" s="140"/>
      <c r="C13" s="140"/>
      <c r="D13" s="140"/>
      <c r="E13" s="5"/>
      <c r="F13" s="8">
        <v>403</v>
      </c>
    </row>
    <row r="14" spans="1:6" ht="12.75">
      <c r="A14" s="131" t="s">
        <v>22</v>
      </c>
      <c r="B14" s="132"/>
      <c r="C14" s="132"/>
      <c r="D14" s="132"/>
      <c r="E14" s="132"/>
      <c r="F14" s="9">
        <v>13501</v>
      </c>
    </row>
    <row r="15" spans="1:6" ht="12.75">
      <c r="A15" s="131" t="s">
        <v>23</v>
      </c>
      <c r="B15" s="132"/>
      <c r="C15" s="132"/>
      <c r="D15" s="132"/>
      <c r="E15" s="132"/>
      <c r="F15" s="9">
        <v>357</v>
      </c>
    </row>
    <row r="16" spans="1:6" ht="12.75">
      <c r="A16" s="131" t="s">
        <v>24</v>
      </c>
      <c r="B16" s="132"/>
      <c r="C16" s="132"/>
      <c r="D16" s="132"/>
      <c r="E16" s="132"/>
      <c r="F16" s="9">
        <v>3491</v>
      </c>
    </row>
    <row r="17" spans="1:6" ht="12.75">
      <c r="A17" s="6"/>
      <c r="B17" s="7"/>
      <c r="C17" s="7"/>
      <c r="D17" s="7"/>
      <c r="E17" s="7"/>
      <c r="F17" s="9"/>
    </row>
    <row r="18" spans="1:6" ht="30" customHeight="1">
      <c r="A18" s="133" t="s">
        <v>26</v>
      </c>
      <c r="B18" s="134"/>
      <c r="C18" s="134"/>
      <c r="D18" s="134"/>
      <c r="E18" s="134"/>
      <c r="F18" s="9">
        <v>1525</v>
      </c>
    </row>
    <row r="19" spans="1:6" ht="30" customHeight="1">
      <c r="A19" s="133" t="s">
        <v>27</v>
      </c>
      <c r="B19" s="134"/>
      <c r="C19" s="134"/>
      <c r="D19" s="134"/>
      <c r="E19" s="134"/>
      <c r="F19" s="9">
        <v>3050</v>
      </c>
    </row>
    <row r="20" spans="1:6" ht="12.75">
      <c r="A20" s="131" t="s">
        <v>25</v>
      </c>
      <c r="B20" s="132"/>
      <c r="C20" s="132"/>
      <c r="D20" s="132"/>
      <c r="E20" s="7"/>
      <c r="F20" s="10">
        <v>0.4</v>
      </c>
    </row>
    <row r="21" spans="1:6" ht="12.75">
      <c r="A21" s="6"/>
      <c r="B21" s="7"/>
      <c r="C21" s="7"/>
      <c r="D21" s="7"/>
      <c r="E21" s="7"/>
      <c r="F21" s="9"/>
    </row>
    <row r="22" spans="1:6" ht="12.75">
      <c r="A22" s="135" t="s">
        <v>28</v>
      </c>
      <c r="B22" s="136"/>
      <c r="C22" s="136"/>
      <c r="D22" s="136"/>
      <c r="E22" s="136"/>
      <c r="F22" s="10">
        <v>0.3</v>
      </c>
    </row>
    <row r="23" spans="1:6" ht="12.75">
      <c r="A23" s="135" t="s">
        <v>29</v>
      </c>
      <c r="B23" s="136"/>
      <c r="C23" s="136"/>
      <c r="D23" s="136"/>
      <c r="E23" s="136"/>
      <c r="F23" s="11">
        <v>15000</v>
      </c>
    </row>
    <row r="24" spans="1:6" ht="12.75">
      <c r="A24" s="135" t="s">
        <v>30</v>
      </c>
      <c r="B24" s="136"/>
      <c r="C24" s="136"/>
      <c r="D24" s="136"/>
      <c r="E24" s="136"/>
      <c r="F24" s="9">
        <v>3600</v>
      </c>
    </row>
    <row r="25" spans="1:6" ht="12.75">
      <c r="A25" s="6"/>
      <c r="B25" s="7"/>
      <c r="C25" s="7"/>
      <c r="D25" s="7"/>
      <c r="E25" s="7"/>
      <c r="F25" s="9"/>
    </row>
    <row r="26" spans="1:6" ht="12.75">
      <c r="A26" s="6" t="s">
        <v>31</v>
      </c>
      <c r="B26" s="7"/>
      <c r="C26" s="7"/>
      <c r="D26" s="7"/>
      <c r="E26" s="7"/>
      <c r="F26" s="9"/>
    </row>
    <row r="27" spans="1:6" ht="12.75">
      <c r="A27" s="6"/>
      <c r="B27" s="7"/>
      <c r="C27" s="7"/>
      <c r="D27" s="7"/>
      <c r="E27" s="7"/>
      <c r="F27" s="9"/>
    </row>
    <row r="28" spans="1:6" ht="12.75">
      <c r="A28" s="6" t="s">
        <v>32</v>
      </c>
      <c r="B28" s="7"/>
      <c r="C28" s="7"/>
      <c r="D28" s="7"/>
      <c r="E28" s="7"/>
      <c r="F28" s="9">
        <v>838</v>
      </c>
    </row>
    <row r="29" spans="1:6" ht="12.75">
      <c r="A29" s="6" t="s">
        <v>33</v>
      </c>
      <c r="B29" s="7"/>
      <c r="C29" s="7"/>
      <c r="D29" s="7"/>
      <c r="E29" s="7"/>
      <c r="F29" s="9">
        <v>61</v>
      </c>
    </row>
    <row r="30" spans="1:6" ht="12.75">
      <c r="A30" s="6" t="s">
        <v>34</v>
      </c>
      <c r="B30" s="7"/>
      <c r="C30" s="7"/>
      <c r="D30" s="7"/>
      <c r="E30" s="7"/>
      <c r="F30" s="9">
        <v>153</v>
      </c>
    </row>
    <row r="31" spans="1:6" ht="12.75">
      <c r="A31" s="6" t="s">
        <v>35</v>
      </c>
      <c r="B31" s="7"/>
      <c r="C31" s="7"/>
      <c r="D31" s="7"/>
      <c r="E31" s="7"/>
      <c r="F31" s="9">
        <v>183</v>
      </c>
    </row>
    <row r="32" spans="1:6" ht="12.75">
      <c r="A32" s="6"/>
      <c r="B32" s="7"/>
      <c r="C32" s="7"/>
      <c r="D32" s="7"/>
      <c r="E32" s="7"/>
      <c r="F32" s="9"/>
    </row>
    <row r="33" spans="1:6" ht="12.75">
      <c r="A33" s="137" t="s">
        <v>36</v>
      </c>
      <c r="B33" s="7"/>
      <c r="C33" s="7"/>
      <c r="D33" s="7"/>
      <c r="E33" s="7"/>
      <c r="F33" s="10">
        <v>0.5</v>
      </c>
    </row>
    <row r="34" spans="1:6" ht="12.75">
      <c r="A34" s="137"/>
      <c r="B34" s="7"/>
      <c r="C34" s="7"/>
      <c r="D34" s="7"/>
      <c r="E34" s="7"/>
      <c r="F34" s="10">
        <v>0.15</v>
      </c>
    </row>
    <row r="35" spans="1:6" ht="12.75">
      <c r="A35" s="137"/>
      <c r="B35" s="7"/>
      <c r="C35" s="7"/>
      <c r="D35" s="7"/>
      <c r="E35" s="7"/>
      <c r="F35" s="10">
        <v>0.4</v>
      </c>
    </row>
    <row r="36" spans="1:6" ht="12.75">
      <c r="A36" s="137"/>
      <c r="B36" s="7"/>
      <c r="C36" s="7"/>
      <c r="D36" s="7"/>
      <c r="E36" s="7"/>
      <c r="F36" s="10">
        <v>0.2</v>
      </c>
    </row>
    <row r="37" spans="1:6" ht="12.75">
      <c r="A37" s="128" t="s">
        <v>37</v>
      </c>
      <c r="B37" s="129"/>
      <c r="C37" s="129"/>
      <c r="D37" s="129"/>
      <c r="E37" s="129"/>
      <c r="F37" s="12">
        <v>0.16</v>
      </c>
    </row>
  </sheetData>
  <sheetProtection password="D10C" sheet="1"/>
  <mergeCells count="14">
    <mergeCell ref="B3:C3"/>
    <mergeCell ref="A13:D13"/>
    <mergeCell ref="A14:E14"/>
    <mergeCell ref="A15:E15"/>
    <mergeCell ref="A16:E16"/>
    <mergeCell ref="A18:E18"/>
    <mergeCell ref="A37:E37"/>
    <mergeCell ref="A9:F11"/>
    <mergeCell ref="A20:D20"/>
    <mergeCell ref="A19:E19"/>
    <mergeCell ref="A22:E22"/>
    <mergeCell ref="A23:E23"/>
    <mergeCell ref="A24:E24"/>
    <mergeCell ref="A33:A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="90" zoomScaleNormal="90" zoomScalePageLayoutView="0" workbookViewId="0" topLeftCell="A1">
      <selection activeCell="B23" sqref="B23"/>
    </sheetView>
  </sheetViews>
  <sheetFormatPr defaultColWidth="11.421875" defaultRowHeight="12.75"/>
  <cols>
    <col min="1" max="1" width="59.57421875" style="13" bestFit="1" customWidth="1"/>
    <col min="2" max="2" width="11.421875" style="23" customWidth="1"/>
    <col min="3" max="4" width="11.421875" style="13" customWidth="1"/>
    <col min="5" max="5" width="12.28125" style="13" customWidth="1"/>
    <col min="6" max="6" width="11.421875" style="13" customWidth="1"/>
    <col min="7" max="7" width="11.421875" style="23" customWidth="1"/>
    <col min="8" max="8" width="11.421875" style="13" customWidth="1"/>
    <col min="9" max="9" width="16.00390625" style="13" customWidth="1"/>
    <col min="10" max="16384" width="11.421875" style="13" customWidth="1"/>
  </cols>
  <sheetData>
    <row r="1" spans="1:9" ht="12.75">
      <c r="A1" s="18"/>
      <c r="B1" s="77" t="s">
        <v>61</v>
      </c>
      <c r="C1" s="78"/>
      <c r="F1" s="148" t="s">
        <v>44</v>
      </c>
      <c r="G1" s="148"/>
      <c r="H1" s="148"/>
      <c r="I1" s="148"/>
    </row>
    <row r="2" spans="1:9" ht="12.75">
      <c r="A2" s="19"/>
      <c r="B2" s="77" t="s">
        <v>62</v>
      </c>
      <c r="C2" s="78"/>
      <c r="F2" s="148"/>
      <c r="G2" s="148"/>
      <c r="H2" s="148"/>
      <c r="I2" s="148"/>
    </row>
    <row r="3" spans="1:9" ht="12.75">
      <c r="A3" s="22"/>
      <c r="B3" s="70"/>
      <c r="C3" s="22"/>
      <c r="D3" s="22"/>
      <c r="E3" s="22"/>
      <c r="F3" s="148"/>
      <c r="G3" s="148"/>
      <c r="H3" s="148"/>
      <c r="I3" s="148"/>
    </row>
    <row r="4" spans="1:9" ht="21" thickBot="1">
      <c r="A4" s="141" t="s">
        <v>43</v>
      </c>
      <c r="B4" s="141"/>
      <c r="C4" s="141"/>
      <c r="D4" s="141"/>
      <c r="E4" s="141"/>
      <c r="F4" s="149"/>
      <c r="G4" s="149"/>
      <c r="H4" s="149"/>
      <c r="I4" s="149"/>
    </row>
    <row r="5" spans="1:9" ht="14.25" thickBot="1" thickTop="1">
      <c r="A5" s="22"/>
      <c r="B5" s="70" t="s">
        <v>50</v>
      </c>
      <c r="C5" s="22" t="s">
        <v>40</v>
      </c>
      <c r="D5" s="22" t="s">
        <v>0</v>
      </c>
      <c r="E5" s="22" t="s">
        <v>39</v>
      </c>
      <c r="F5" s="152" t="s">
        <v>5</v>
      </c>
      <c r="G5" s="153"/>
      <c r="H5" s="154"/>
      <c r="I5" s="150" t="s">
        <v>45</v>
      </c>
    </row>
    <row r="6" spans="1:9" ht="13.5" thickTop="1">
      <c r="A6" s="15" t="s">
        <v>96</v>
      </c>
      <c r="B6" s="75"/>
      <c r="C6" s="76"/>
      <c r="D6" s="84"/>
      <c r="E6" s="20"/>
      <c r="F6" s="155"/>
      <c r="G6" s="156"/>
      <c r="H6" s="157"/>
      <c r="I6" s="151"/>
    </row>
    <row r="7" spans="1:9" ht="12.75">
      <c r="A7" s="14" t="s">
        <v>51</v>
      </c>
      <c r="B7" s="79">
        <f>IF(B6="","",IF(B6*0.1&lt;barème!$F$13,barème!$F$13,(MIN(barème!$F$14,'Module de calcul'!B6*0.1))))</f>
      </c>
      <c r="C7" s="87">
        <f>IF(C6="","",IF(C6*0.1&lt;barème!$F$13,barème!$F$13,(MIN(barème!$F$14,'Module de calcul'!C6*0.1))))</f>
      </c>
      <c r="D7" s="31">
        <f>IF(D6="","",IF(D6*0.1&lt;barème!$F$13,barème!$F$13,(MIN(barème!$F$14,'Module de calcul'!D6*0.1))))</f>
      </c>
      <c r="E7" s="79">
        <f>SUM(B7:D7)</f>
        <v>0</v>
      </c>
      <c r="F7" s="155"/>
      <c r="G7" s="156"/>
      <c r="H7" s="157"/>
      <c r="I7" s="71"/>
    </row>
    <row r="8" spans="1:9" ht="20.25">
      <c r="A8" s="14" t="s">
        <v>64</v>
      </c>
      <c r="B8" s="75"/>
      <c r="C8" s="76"/>
      <c r="D8" s="31"/>
      <c r="E8" s="82"/>
      <c r="F8" s="32"/>
      <c r="G8" s="28"/>
      <c r="H8" s="29"/>
      <c r="I8" s="30"/>
    </row>
    <row r="9" spans="1:9" ht="12.75">
      <c r="A9" s="14" t="s">
        <v>95</v>
      </c>
      <c r="B9" s="88">
        <f>IF(B6="","",IF(B7&lt;B8,B6-B8,IF(B6-B7&lt;0,0,(B6-B7))))</f>
      </c>
      <c r="C9" s="89">
        <f>IF(C6="","",IF(C7&lt;C8,C6-C8,IF(C6-C7&lt;0,0,(C6-C7))))</f>
      </c>
      <c r="D9" s="18">
        <f>IF(D6="","",IF(D6-D7&lt;0,0,(D6-D7)))</f>
      </c>
      <c r="E9" s="79">
        <f>SUM(B9:D9)</f>
        <v>0</v>
      </c>
      <c r="F9" s="27" t="s">
        <v>99</v>
      </c>
      <c r="G9" s="96"/>
      <c r="H9" s="29"/>
      <c r="I9" s="97"/>
    </row>
    <row r="10" spans="1:9" ht="12.75">
      <c r="A10" s="14" t="s">
        <v>97</v>
      </c>
      <c r="B10" s="75"/>
      <c r="C10" s="76"/>
      <c r="D10" s="18"/>
      <c r="E10" s="79">
        <f>SUM(B10:D10)</f>
        <v>0</v>
      </c>
      <c r="F10" s="142" t="s">
        <v>85</v>
      </c>
      <c r="G10" s="143"/>
      <c r="H10" s="143"/>
      <c r="I10" s="75"/>
    </row>
    <row r="11" spans="1:9" ht="12.75">
      <c r="A11" s="14" t="s">
        <v>52</v>
      </c>
      <c r="B11" s="20">
        <f>IF(B10="","",IF(B10*0.1&lt;barème!$F$15,barème!$F$15,(MIN(barème!$F$16,'Module de calcul'!B10*0.1))))</f>
      </c>
      <c r="C11" s="19">
        <f>IF(C10="","",IF(C10*0.1&lt;barème!$F$15,barème!$F$15,(MIN(barème!$F$16,'Module de calcul'!C10*0.1))))</f>
      </c>
      <c r="D11" s="19">
        <f>IF(D10="","",IF(D10*0.1&lt;barème!$F$15,barème!$F$15,(MIN(barème!$F$16,'Module de calcul'!D10*0.1))))</f>
      </c>
      <c r="E11" s="82"/>
      <c r="F11" s="142" t="s">
        <v>86</v>
      </c>
      <c r="G11" s="143"/>
      <c r="H11" s="143"/>
      <c r="I11" s="75"/>
    </row>
    <row r="12" spans="1:9" ht="12.75">
      <c r="A12" s="14" t="s">
        <v>53</v>
      </c>
      <c r="B12" s="20">
        <f>IF(B10="","",IF(B10-B11&lt;0,0,(B10-B11)))</f>
      </c>
      <c r="C12" s="19">
        <f>IF(C10="","",IF(C10-C11&lt;0,0,(C10-C11)))</f>
      </c>
      <c r="D12" s="19">
        <f>IF(D10="","",IF(D10-D11&lt;0,0,(D10-D11)))</f>
      </c>
      <c r="E12" s="82">
        <f>SUM(B12:D12)</f>
        <v>0</v>
      </c>
      <c r="F12" s="33"/>
      <c r="G12" s="34"/>
      <c r="H12" s="35"/>
      <c r="I12" s="75"/>
    </row>
    <row r="13" spans="1:9" ht="24.75" customHeight="1">
      <c r="A13" s="14" t="s">
        <v>54</v>
      </c>
      <c r="B13" s="75"/>
      <c r="C13" s="76"/>
      <c r="D13" s="76"/>
      <c r="E13" s="79">
        <f>SUM(B13:D13)</f>
        <v>0</v>
      </c>
      <c r="F13" s="166" t="s">
        <v>87</v>
      </c>
      <c r="G13" s="167"/>
      <c r="H13" s="168"/>
      <c r="I13" s="83"/>
    </row>
    <row r="14" spans="1:9" ht="16.5" thickBot="1">
      <c r="A14" s="14" t="s">
        <v>66</v>
      </c>
      <c r="B14" s="75"/>
      <c r="C14" s="76"/>
      <c r="D14" s="76"/>
      <c r="E14" s="90">
        <f>SUM(B14:D14)</f>
        <v>0</v>
      </c>
      <c r="F14" s="169" t="s">
        <v>89</v>
      </c>
      <c r="G14" s="170"/>
      <c r="H14" s="171"/>
      <c r="I14" s="24">
        <f>SUM(I9:I13)</f>
        <v>0</v>
      </c>
    </row>
    <row r="15" spans="1:9" ht="16.5" customHeight="1" thickBot="1" thickTop="1">
      <c r="A15" s="36" t="s">
        <v>41</v>
      </c>
      <c r="B15" s="160">
        <f>E9+E12+E13</f>
        <v>0</v>
      </c>
      <c r="C15" s="160"/>
      <c r="D15" s="160"/>
      <c r="E15" s="160"/>
      <c r="F15" s="37" t="s">
        <v>88</v>
      </c>
      <c r="G15" s="38"/>
      <c r="H15" s="39"/>
      <c r="I15" s="79">
        <f>B35-I14</f>
        <v>0</v>
      </c>
    </row>
    <row r="16" ht="13.5" thickTop="1"/>
    <row r="17" ht="13.5" thickBot="1"/>
    <row r="18" spans="1:7" ht="21.75" thickBot="1" thickTop="1">
      <c r="A18" s="93" t="s">
        <v>42</v>
      </c>
      <c r="C18" s="144" t="s">
        <v>46</v>
      </c>
      <c r="D18" s="145"/>
      <c r="E18" s="145"/>
      <c r="F18" s="145"/>
      <c r="G18" s="146"/>
    </row>
    <row r="19" spans="1:7" ht="13.5" thickTop="1">
      <c r="A19" s="14" t="s">
        <v>55</v>
      </c>
      <c r="B19" s="75"/>
      <c r="C19" s="25" t="s">
        <v>100</v>
      </c>
      <c r="D19" s="26"/>
      <c r="E19" s="26"/>
      <c r="F19" s="26"/>
      <c r="G19" s="75">
        <v>1</v>
      </c>
    </row>
    <row r="20" spans="1:10" ht="12.75">
      <c r="A20" s="17" t="s">
        <v>56</v>
      </c>
      <c r="B20" s="75">
        <v>0</v>
      </c>
      <c r="C20" s="27" t="s">
        <v>73</v>
      </c>
      <c r="D20" s="29"/>
      <c r="E20" s="29"/>
      <c r="F20" s="29"/>
      <c r="G20" s="85">
        <f>IF(G19="","",I15/G19)</f>
        <v>0</v>
      </c>
      <c r="H20" s="29"/>
      <c r="I20" s="29"/>
      <c r="J20" s="29"/>
    </row>
    <row r="21" spans="1:10" ht="12.75">
      <c r="A21" s="17" t="s">
        <v>57</v>
      </c>
      <c r="B21" s="24">
        <f>IF(B20="","",B20*barème!$F20)</f>
        <v>0</v>
      </c>
      <c r="C21" s="27" t="s">
        <v>74</v>
      </c>
      <c r="D21" s="29"/>
      <c r="E21" s="29"/>
      <c r="F21" s="29"/>
      <c r="G21" s="80">
        <f>SUM(barème!G4:G8)</f>
        <v>0</v>
      </c>
      <c r="H21" s="29"/>
      <c r="I21" s="29"/>
      <c r="J21" s="29"/>
    </row>
    <row r="22" spans="1:10" ht="13.5" thickBot="1">
      <c r="A22" s="17" t="s">
        <v>58</v>
      </c>
      <c r="B22" s="24">
        <f>IF(B20="","",IF(B19="oui",barème!$F$19,barème!$F$18))</f>
        <v>1525</v>
      </c>
      <c r="C22" s="40" t="s">
        <v>75</v>
      </c>
      <c r="D22" s="39"/>
      <c r="E22" s="39"/>
      <c r="F22" s="39"/>
      <c r="G22" s="24">
        <f>SUM(barème!H4:H8)</f>
        <v>0</v>
      </c>
      <c r="H22" s="29"/>
      <c r="I22" s="29"/>
      <c r="J22" s="29"/>
    </row>
    <row r="23" spans="1:10" ht="13.5" thickTop="1">
      <c r="A23" s="17" t="s">
        <v>59</v>
      </c>
      <c r="B23" s="24">
        <f>IF(B20="","",IF(B20-B22-B21&lt;0,0,(B20-B21-B22)))</f>
        <v>0</v>
      </c>
      <c r="C23" s="161" t="s">
        <v>60</v>
      </c>
      <c r="D23" s="162"/>
      <c r="E23" s="162"/>
      <c r="F23" s="162"/>
      <c r="G23" s="165">
        <f>(I15*G21)-(G22*G19)</f>
        <v>0</v>
      </c>
      <c r="H23" s="29"/>
      <c r="I23" s="29"/>
      <c r="J23" s="29"/>
    </row>
    <row r="24" spans="1:10" ht="26.25" thickBot="1">
      <c r="A24" s="95" t="s">
        <v>98</v>
      </c>
      <c r="B24" s="75">
        <v>0</v>
      </c>
      <c r="C24" s="163"/>
      <c r="D24" s="164"/>
      <c r="E24" s="164"/>
      <c r="F24" s="164"/>
      <c r="G24" s="165"/>
      <c r="H24" s="29"/>
      <c r="I24" s="29"/>
      <c r="J24" s="29"/>
    </row>
    <row r="25" spans="1:7" ht="42" thickBot="1" thickTop="1">
      <c r="A25" s="41" t="s">
        <v>1</v>
      </c>
      <c r="B25" s="24">
        <f>(B23+B24)</f>
        <v>0</v>
      </c>
      <c r="C25" s="147" t="s">
        <v>47</v>
      </c>
      <c r="D25" s="147"/>
      <c r="E25" s="147"/>
      <c r="F25" s="147"/>
      <c r="G25" s="147"/>
    </row>
    <row r="26" spans="1:7" ht="21" thickTop="1">
      <c r="A26" s="42"/>
      <c r="C26" s="43"/>
      <c r="D26" s="44"/>
      <c r="E26" s="44"/>
      <c r="F26" s="44"/>
      <c r="G26" s="45" t="s">
        <v>45</v>
      </c>
    </row>
    <row r="27" spans="3:7" ht="12.75">
      <c r="C27" s="46" t="s">
        <v>76</v>
      </c>
      <c r="D27" s="47"/>
      <c r="E27" s="47"/>
      <c r="F27" s="47"/>
      <c r="G27" s="82">
        <f>IF(G23=0,0,IF(G23&lt;barème!F28,barème!F28/2-'Module de calcul'!G23/2,0))</f>
        <v>0</v>
      </c>
    </row>
    <row r="28" spans="3:7" ht="13.5" thickBot="1">
      <c r="C28" s="46" t="s">
        <v>77</v>
      </c>
      <c r="D28" s="47"/>
      <c r="E28" s="47"/>
      <c r="F28" s="47"/>
      <c r="G28" s="75">
        <v>0</v>
      </c>
    </row>
    <row r="29" spans="1:7" ht="21.75" thickBot="1" thickTop="1">
      <c r="A29" s="94" t="s">
        <v>2</v>
      </c>
      <c r="B29" s="75">
        <v>0</v>
      </c>
      <c r="C29" s="46" t="s">
        <v>78</v>
      </c>
      <c r="D29" s="47"/>
      <c r="E29" s="47"/>
      <c r="F29" s="47"/>
      <c r="G29" s="75"/>
    </row>
    <row r="30" spans="1:7" ht="12.75">
      <c r="A30" s="17" t="s">
        <v>3</v>
      </c>
      <c r="B30" s="24">
        <f>IF(B29&lt;barème!$F$23,'Module de calcul'!B29*barème!$F$22,0)</f>
        <v>0</v>
      </c>
      <c r="C30" s="46" t="s">
        <v>79</v>
      </c>
      <c r="D30" s="47"/>
      <c r="E30" s="47"/>
      <c r="F30" s="47"/>
      <c r="G30" s="75">
        <v>0</v>
      </c>
    </row>
    <row r="31" spans="1:7" ht="12.75">
      <c r="A31" s="17" t="s">
        <v>15</v>
      </c>
      <c r="B31" s="24">
        <f>IF(B29&gt;barème!F23,barème!F24,0)</f>
        <v>0</v>
      </c>
      <c r="C31" s="46" t="s">
        <v>80</v>
      </c>
      <c r="D31" s="47"/>
      <c r="E31" s="47"/>
      <c r="F31" s="47"/>
      <c r="G31" s="75">
        <v>0</v>
      </c>
    </row>
    <row r="32" spans="1:7" ht="13.5" thickBot="1">
      <c r="A32" s="21" t="s">
        <v>63</v>
      </c>
      <c r="B32" s="75"/>
      <c r="C32" s="46" t="s">
        <v>81</v>
      </c>
      <c r="D32" s="47"/>
      <c r="E32" s="47"/>
      <c r="F32" s="47"/>
      <c r="G32" s="75">
        <v>0</v>
      </c>
    </row>
    <row r="33" spans="1:7" ht="21" thickBot="1">
      <c r="A33" s="16" t="s">
        <v>13</v>
      </c>
      <c r="B33" s="24">
        <f>B29-B30-B31+B32</f>
        <v>0</v>
      </c>
      <c r="C33" s="46" t="s">
        <v>82</v>
      </c>
      <c r="D33" s="47"/>
      <c r="E33" s="47"/>
      <c r="F33" s="81">
        <v>0</v>
      </c>
      <c r="G33" s="20">
        <f>IF(F33="","",F33*barème!F29)</f>
        <v>0</v>
      </c>
    </row>
    <row r="34" spans="1:7" ht="13.5" thickBot="1">
      <c r="A34" s="14"/>
      <c r="C34" s="46" t="s">
        <v>83</v>
      </c>
      <c r="D34" s="47"/>
      <c r="E34" s="47"/>
      <c r="F34" s="81">
        <v>0</v>
      </c>
      <c r="G34" s="20">
        <f>IF(F34="","",F34*barème!F30)</f>
        <v>0</v>
      </c>
    </row>
    <row r="35" spans="1:7" ht="16.5" thickBot="1">
      <c r="A35" s="48" t="s">
        <v>4</v>
      </c>
      <c r="B35" s="91">
        <f>B33+B25+B15</f>
        <v>0</v>
      </c>
      <c r="C35" s="46" t="s">
        <v>14</v>
      </c>
      <c r="D35" s="47"/>
      <c r="E35" s="47"/>
      <c r="F35" s="81">
        <v>0</v>
      </c>
      <c r="G35" s="20">
        <f>IF(F35="","",F35*barème!F31)</f>
        <v>0</v>
      </c>
    </row>
    <row r="36" spans="3:7" ht="13.5" thickTop="1">
      <c r="C36" s="46" t="s">
        <v>7</v>
      </c>
      <c r="D36" s="47"/>
      <c r="E36" s="47"/>
      <c r="F36" s="47"/>
      <c r="G36" s="24">
        <f>SUM(G33:G35)</f>
        <v>0</v>
      </c>
    </row>
    <row r="37" spans="3:7" ht="12.75">
      <c r="C37" s="49" t="s">
        <v>8</v>
      </c>
      <c r="D37" s="47"/>
      <c r="E37" s="47"/>
      <c r="F37" s="47"/>
      <c r="G37" s="75"/>
    </row>
    <row r="38" spans="3:7" ht="13.5" thickBot="1">
      <c r="C38" s="50" t="s">
        <v>84</v>
      </c>
      <c r="D38" s="51"/>
      <c r="E38" s="51"/>
      <c r="F38" s="52"/>
      <c r="G38" s="53">
        <f>G27+G28+G29+G30+G31+G32+G33+G34+G35</f>
        <v>0</v>
      </c>
    </row>
    <row r="39" ht="14.25" thickBot="1" thickTop="1"/>
    <row r="40" spans="1:7" ht="21.75" thickBot="1" thickTop="1">
      <c r="A40" s="72" t="s">
        <v>48</v>
      </c>
      <c r="B40" s="72"/>
      <c r="C40" s="158" t="s">
        <v>49</v>
      </c>
      <c r="D40" s="159"/>
      <c r="E40" s="159"/>
      <c r="F40" s="159"/>
      <c r="G40" s="54"/>
    </row>
    <row r="41" spans="1:7" ht="21" thickTop="1">
      <c r="A41" s="73"/>
      <c r="B41" s="72"/>
      <c r="C41" s="55" t="s">
        <v>90</v>
      </c>
      <c r="D41" s="56"/>
      <c r="E41" s="56"/>
      <c r="F41" s="56"/>
      <c r="G41" s="79">
        <f>MAX(G23-G38,0)</f>
        <v>0</v>
      </c>
    </row>
    <row r="42" spans="1:7" ht="20.25">
      <c r="A42" s="72"/>
      <c r="B42" s="74" t="s">
        <v>45</v>
      </c>
      <c r="C42" s="57" t="s">
        <v>91</v>
      </c>
      <c r="D42" s="58"/>
      <c r="E42" s="59"/>
      <c r="F42" s="60"/>
      <c r="G42" s="79">
        <f>G41-B51</f>
        <v>0</v>
      </c>
    </row>
    <row r="43" spans="1:7" ht="20.25">
      <c r="A43" s="72"/>
      <c r="B43" s="74"/>
      <c r="C43" s="57" t="s">
        <v>92</v>
      </c>
      <c r="D43" s="58"/>
      <c r="E43" s="59"/>
      <c r="F43" s="60"/>
      <c r="G43" s="79" t="str">
        <f>IF(G42&gt;0,G42,"restitution")</f>
        <v>restitution</v>
      </c>
    </row>
    <row r="44" spans="1:7" ht="21" thickBot="1">
      <c r="A44" s="127"/>
      <c r="B44" s="74"/>
      <c r="C44" s="57" t="s">
        <v>119</v>
      </c>
      <c r="D44" s="58"/>
      <c r="E44" s="59"/>
      <c r="F44" s="60"/>
      <c r="G44" s="79">
        <f>IF(G43="restitution",-G42,0)</f>
        <v>0</v>
      </c>
    </row>
    <row r="45" spans="1:7" ht="13.5" thickTop="1">
      <c r="A45" s="61" t="s">
        <v>6</v>
      </c>
      <c r="B45" s="75"/>
      <c r="C45" s="57" t="s">
        <v>93</v>
      </c>
      <c r="D45" s="58"/>
      <c r="E45" s="59"/>
      <c r="F45" s="60"/>
      <c r="G45" s="80">
        <f>IF(G43="restitution",0%,G43/B35)</f>
        <v>0</v>
      </c>
    </row>
    <row r="46" spans="1:7" ht="12.75">
      <c r="A46" s="62" t="s">
        <v>9</v>
      </c>
      <c r="B46" s="79">
        <f>IF(B20="","",IF(B19="oui",MIN(230,B20*0.5),IF(B19="non",MIN(115,B20*0.5),"")))</f>
      </c>
      <c r="C46" s="57" t="s">
        <v>94</v>
      </c>
      <c r="D46" s="58"/>
      <c r="E46" s="59"/>
      <c r="F46" s="60"/>
      <c r="G46" s="79">
        <f>B35+E14*0.9</f>
        <v>0</v>
      </c>
    </row>
    <row r="47" spans="1:8" ht="38.25">
      <c r="A47" s="63" t="s">
        <v>10</v>
      </c>
      <c r="B47" s="75"/>
      <c r="C47" s="27"/>
      <c r="D47" s="58"/>
      <c r="E47" s="59"/>
      <c r="F47" s="60"/>
      <c r="G47" s="64"/>
      <c r="H47" s="65"/>
    </row>
    <row r="48" spans="1:7" ht="51">
      <c r="A48" s="63" t="s">
        <v>11</v>
      </c>
      <c r="B48" s="92"/>
      <c r="C48" s="27"/>
      <c r="D48" s="29"/>
      <c r="E48" s="29"/>
      <c r="F48" s="66"/>
      <c r="G48" s="64"/>
    </row>
    <row r="49" spans="1:7" ht="51">
      <c r="A49" s="63" t="s">
        <v>12</v>
      </c>
      <c r="B49" s="75"/>
      <c r="C49" s="27"/>
      <c r="D49" s="29"/>
      <c r="E49" s="29"/>
      <c r="F49" s="66"/>
      <c r="G49" s="64"/>
    </row>
    <row r="50" spans="1:7" ht="25.5">
      <c r="A50" s="63" t="s">
        <v>118</v>
      </c>
      <c r="B50" s="75"/>
      <c r="C50" s="27"/>
      <c r="D50" s="29"/>
      <c r="E50" s="29"/>
      <c r="F50" s="66"/>
      <c r="G50" s="64"/>
    </row>
    <row r="51" spans="1:7" ht="13.5" thickBot="1">
      <c r="A51" s="67" t="s">
        <v>65</v>
      </c>
      <c r="B51" s="79">
        <f>SUM(B45:B49)</f>
        <v>0</v>
      </c>
      <c r="C51" s="40"/>
      <c r="D51" s="39"/>
      <c r="E51" s="39"/>
      <c r="F51" s="68"/>
      <c r="G51" s="69"/>
    </row>
    <row r="52" ht="13.5" thickTop="1"/>
  </sheetData>
  <sheetProtection password="D10C" sheet="1" formatCells="0" formatColumns="0" formatRows="0"/>
  <mergeCells count="14">
    <mergeCell ref="C40:F40"/>
    <mergeCell ref="B15:E15"/>
    <mergeCell ref="C23:F24"/>
    <mergeCell ref="G23:G24"/>
    <mergeCell ref="F13:H13"/>
    <mergeCell ref="F14:H14"/>
    <mergeCell ref="A4:E4"/>
    <mergeCell ref="F10:H10"/>
    <mergeCell ref="F11:H11"/>
    <mergeCell ref="C18:G18"/>
    <mergeCell ref="C25:G25"/>
    <mergeCell ref="F1:I4"/>
    <mergeCell ref="I5:I6"/>
    <mergeCell ref="F5:H7"/>
  </mergeCells>
  <printOptions/>
  <pageMargins left="0.7086614173228347" right="0.7086614173228347" top="0.7480314960629921" bottom="0.7480314960629921" header="0.31496062992125984" footer="0.31496062992125984"/>
  <pageSetup cellComments="asDisplayed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PageLayoutView="0" workbookViewId="0" topLeftCell="A5">
      <selection activeCell="A26" sqref="A26:B26"/>
    </sheetView>
  </sheetViews>
  <sheetFormatPr defaultColWidth="11.421875" defaultRowHeight="12.75"/>
  <cols>
    <col min="1" max="1" width="34.57421875" style="98" bestFit="1" customWidth="1"/>
    <col min="2" max="2" width="11.8515625" style="99" bestFit="1" customWidth="1"/>
    <col min="3" max="3" width="19.00390625" style="99" bestFit="1" customWidth="1"/>
    <col min="4" max="4" width="11.421875" style="99" customWidth="1"/>
    <col min="5" max="16384" width="11.421875" style="98" customWidth="1"/>
  </cols>
  <sheetData>
    <row r="1" spans="1:4" ht="12.75">
      <c r="A1" s="174" t="s">
        <v>67</v>
      </c>
      <c r="B1" s="174"/>
      <c r="C1" s="174"/>
      <c r="D1" s="174"/>
    </row>
    <row r="2" spans="1:4" ht="12.75">
      <c r="A2" s="174"/>
      <c r="B2" s="174"/>
      <c r="C2" s="174"/>
      <c r="D2" s="174"/>
    </row>
    <row r="3" spans="1:4" ht="12.75">
      <c r="A3" s="174"/>
      <c r="B3" s="174"/>
      <c r="C3" s="174"/>
      <c r="D3" s="174"/>
    </row>
    <row r="4" ht="13.5" thickBot="1"/>
    <row r="5" spans="1:4" ht="64.5" thickTop="1">
      <c r="A5" s="100" t="s">
        <v>68</v>
      </c>
      <c r="B5" s="101" t="s">
        <v>69</v>
      </c>
      <c r="C5" s="102" t="s">
        <v>70</v>
      </c>
      <c r="D5" s="103" t="s">
        <v>71</v>
      </c>
    </row>
    <row r="6" spans="1:4" ht="12.75">
      <c r="A6" s="104">
        <v>1</v>
      </c>
      <c r="B6" s="105">
        <v>60320</v>
      </c>
      <c r="C6" s="105">
        <v>41293</v>
      </c>
      <c r="D6" s="106">
        <v>35126</v>
      </c>
    </row>
    <row r="7" spans="1:4" ht="12.75">
      <c r="A7" s="104">
        <v>2</v>
      </c>
      <c r="B7" s="105">
        <v>70250</v>
      </c>
      <c r="C7" s="107">
        <v>51220</v>
      </c>
      <c r="D7" s="108">
        <v>45053</v>
      </c>
    </row>
    <row r="8" spans="1:4" ht="12.75">
      <c r="A8" s="104">
        <v>3</v>
      </c>
      <c r="B8" s="105">
        <v>90104</v>
      </c>
      <c r="C8" s="107">
        <v>69719</v>
      </c>
      <c r="D8" s="106">
        <v>64910</v>
      </c>
    </row>
    <row r="9" spans="1:4" ht="13.5" thickBot="1">
      <c r="A9" s="109">
        <v>4</v>
      </c>
      <c r="B9" s="110">
        <v>109960</v>
      </c>
      <c r="C9" s="110">
        <v>81936</v>
      </c>
      <c r="D9" s="111">
        <v>78144</v>
      </c>
    </row>
    <row r="10" ht="13.5" thickTop="1"/>
    <row r="11" spans="1:2" ht="12.75">
      <c r="A11" s="112" t="s">
        <v>72</v>
      </c>
      <c r="B11" s="113"/>
    </row>
    <row r="13" spans="1:4" ht="20.25">
      <c r="A13" s="175" t="s">
        <v>101</v>
      </c>
      <c r="B13" s="175"/>
      <c r="C13" s="175"/>
      <c r="D13" s="175"/>
    </row>
    <row r="14" ht="13.5" thickBot="1"/>
    <row r="15" spans="1:3" ht="19.5" thickBot="1" thickTop="1">
      <c r="A15" s="123" t="s">
        <v>69</v>
      </c>
      <c r="B15" s="114"/>
      <c r="C15" s="115" t="s">
        <v>103</v>
      </c>
    </row>
    <row r="16" spans="1:3" ht="13.5" thickBot="1">
      <c r="A16" s="172" t="s">
        <v>102</v>
      </c>
      <c r="B16" s="173"/>
      <c r="C16" s="118">
        <v>2</v>
      </c>
    </row>
    <row r="17" spans="1:3" ht="26.25" thickBot="1">
      <c r="A17" s="119" t="s">
        <v>104</v>
      </c>
      <c r="B17" s="117"/>
      <c r="C17" s="118" t="s">
        <v>106</v>
      </c>
    </row>
    <row r="18" spans="1:3" ht="26.25" thickBot="1">
      <c r="A18" s="119" t="s">
        <v>105</v>
      </c>
      <c r="B18" s="117"/>
      <c r="C18" s="118">
        <v>2.5</v>
      </c>
    </row>
    <row r="19" spans="1:3" ht="13.5" thickBot="1">
      <c r="A19" s="172" t="s">
        <v>108</v>
      </c>
      <c r="B19" s="176"/>
      <c r="C19" s="125"/>
    </row>
    <row r="20" spans="1:3" ht="13.5" thickBot="1">
      <c r="A20" s="116" t="s">
        <v>107</v>
      </c>
      <c r="B20" s="117"/>
      <c r="C20" s="118">
        <v>2.5</v>
      </c>
    </row>
    <row r="21" spans="1:3" ht="13.5" thickBot="1">
      <c r="A21" s="116" t="s">
        <v>109</v>
      </c>
      <c r="B21" s="117"/>
      <c r="C21" s="118">
        <v>3</v>
      </c>
    </row>
    <row r="22" spans="1:3" ht="13.5" thickBot="1">
      <c r="A22" s="116" t="s">
        <v>110</v>
      </c>
      <c r="B22" s="117"/>
      <c r="C22" s="118">
        <v>4</v>
      </c>
    </row>
    <row r="23" spans="1:3" ht="13.5" thickBot="1">
      <c r="A23" s="116" t="s">
        <v>111</v>
      </c>
      <c r="B23" s="117"/>
      <c r="C23" s="118">
        <v>1</v>
      </c>
    </row>
    <row r="24" spans="1:3" ht="13.5" thickBot="1">
      <c r="A24" s="116"/>
      <c r="B24" s="117"/>
      <c r="C24" s="118"/>
    </row>
    <row r="25" spans="1:3" ht="18.75" thickBot="1">
      <c r="A25" s="124" t="s">
        <v>112</v>
      </c>
      <c r="B25" s="117"/>
      <c r="C25" s="118"/>
    </row>
    <row r="26" spans="1:3" ht="13.5" thickBot="1">
      <c r="A26" s="172" t="s">
        <v>113</v>
      </c>
      <c r="B26" s="173"/>
      <c r="C26" s="118">
        <v>1</v>
      </c>
    </row>
    <row r="27" spans="1:3" ht="39" thickBot="1">
      <c r="A27" s="119" t="s">
        <v>114</v>
      </c>
      <c r="B27" s="117"/>
      <c r="C27" s="118">
        <f>1/2</f>
        <v>0.5</v>
      </c>
    </row>
    <row r="28" spans="1:3" ht="13.5" thickBot="1">
      <c r="A28" s="172" t="s">
        <v>108</v>
      </c>
      <c r="B28" s="173"/>
      <c r="C28" s="118"/>
    </row>
    <row r="29" spans="1:3" ht="13.5" thickBot="1">
      <c r="A29" s="116" t="s">
        <v>107</v>
      </c>
      <c r="B29" s="117"/>
      <c r="C29" s="118">
        <v>2</v>
      </c>
    </row>
    <row r="30" spans="1:3" ht="13.5" thickBot="1">
      <c r="A30" s="116" t="s">
        <v>109</v>
      </c>
      <c r="B30" s="117"/>
      <c r="C30" s="118">
        <v>2.5</v>
      </c>
    </row>
    <row r="31" spans="1:3" ht="13.5" thickBot="1">
      <c r="A31" s="116" t="s">
        <v>110</v>
      </c>
      <c r="B31" s="117"/>
      <c r="C31" s="118">
        <v>3.5</v>
      </c>
    </row>
    <row r="32" spans="1:3" ht="13.5" thickBot="1">
      <c r="A32" s="116" t="s">
        <v>115</v>
      </c>
      <c r="B32" s="117"/>
      <c r="C32" s="118" t="s">
        <v>117</v>
      </c>
    </row>
    <row r="33" spans="1:3" ht="13.5" thickBot="1">
      <c r="A33" s="172" t="s">
        <v>116</v>
      </c>
      <c r="B33" s="173"/>
      <c r="C33" s="118"/>
    </row>
    <row r="34" spans="1:3" ht="13.5" thickBot="1">
      <c r="A34" s="116" t="s">
        <v>107</v>
      </c>
      <c r="B34" s="117"/>
      <c r="C34" s="118">
        <v>2.5</v>
      </c>
    </row>
    <row r="35" spans="1:3" ht="13.5" thickBot="1">
      <c r="A35" s="116" t="s">
        <v>109</v>
      </c>
      <c r="B35" s="117"/>
      <c r="C35" s="118">
        <v>3</v>
      </c>
    </row>
    <row r="36" spans="1:3" ht="13.5" thickBot="1">
      <c r="A36" s="116" t="s">
        <v>110</v>
      </c>
      <c r="B36" s="117"/>
      <c r="C36" s="118">
        <v>4</v>
      </c>
    </row>
    <row r="37" spans="1:3" ht="13.5" thickBot="1">
      <c r="A37" s="116" t="s">
        <v>115</v>
      </c>
      <c r="B37" s="117"/>
      <c r="C37" s="118" t="s">
        <v>117</v>
      </c>
    </row>
    <row r="38" spans="1:3" ht="13.5" thickBot="1">
      <c r="A38" s="120"/>
      <c r="B38" s="121"/>
      <c r="C38" s="122"/>
    </row>
    <row r="39" ht="13.5" thickTop="1"/>
  </sheetData>
  <sheetProtection/>
  <mergeCells count="7">
    <mergeCell ref="A28:B28"/>
    <mergeCell ref="A33:B33"/>
    <mergeCell ref="A1:D3"/>
    <mergeCell ref="A13:D13"/>
    <mergeCell ref="A16:B16"/>
    <mergeCell ref="A19:B19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IMS</dc:creator>
  <cp:keywords/>
  <dc:description/>
  <cp:lastModifiedBy>Philippe</cp:lastModifiedBy>
  <cp:lastPrinted>2008-05-18T17:45:41Z</cp:lastPrinted>
  <dcterms:created xsi:type="dcterms:W3CDTF">2008-05-07T12:46:41Z</dcterms:created>
  <dcterms:modified xsi:type="dcterms:W3CDTF">2008-08-20T10:05:34Z</dcterms:modified>
  <cp:category/>
  <cp:version/>
  <cp:contentType/>
  <cp:contentStatus/>
</cp:coreProperties>
</file>