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120" windowHeight="7875"/>
  </bookViews>
  <sheets>
    <sheet name="SH" sheetId="1" r:id="rId1"/>
    <sheet name="ABC" sheetId="2" r:id="rId2"/>
    <sheet name="Feuil3" sheetId="3" r:id="rId3"/>
    <sheet name="Feuil1" sheetId="4" r:id="rId4"/>
  </sheets>
  <calcPr calcId="145621"/>
</workbook>
</file>

<file path=xl/calcChain.xml><?xml version="1.0" encoding="utf-8"?>
<calcChain xmlns="http://schemas.openxmlformats.org/spreadsheetml/2006/main">
  <c r="F90" i="2" l="1"/>
  <c r="H90" i="2"/>
  <c r="F91" i="2"/>
  <c r="H91" i="2"/>
  <c r="F92" i="2"/>
  <c r="H92" i="2"/>
  <c r="F93" i="2"/>
  <c r="H93" i="2"/>
  <c r="F94" i="2"/>
  <c r="H94" i="2"/>
  <c r="F95" i="2"/>
  <c r="H95" i="2"/>
  <c r="F96" i="2"/>
  <c r="H96" i="2"/>
  <c r="F97" i="2"/>
  <c r="H97" i="2"/>
  <c r="F98" i="2"/>
  <c r="H98" i="2"/>
  <c r="F99" i="2"/>
  <c r="H99" i="2"/>
  <c r="F100" i="2"/>
  <c r="H100" i="2"/>
  <c r="E9" i="2"/>
  <c r="G9" i="2" s="1"/>
  <c r="E16" i="2"/>
  <c r="G16" i="2"/>
  <c r="M38" i="1"/>
  <c r="C44" i="1"/>
  <c r="D44" i="1"/>
  <c r="D49" i="1" s="1"/>
  <c r="F44" i="1"/>
  <c r="I44" i="1" s="1"/>
  <c r="I49" i="1" s="1"/>
  <c r="G44" i="1"/>
  <c r="H44" i="1"/>
  <c r="I47" i="1"/>
  <c r="C49" i="1"/>
  <c r="E49" i="1"/>
  <c r="E50" i="1" s="1"/>
  <c r="E52" i="1" s="1"/>
  <c r="F49" i="1"/>
  <c r="G49" i="1"/>
  <c r="H49" i="1"/>
  <c r="C50" i="1" l="1"/>
  <c r="G50" i="1"/>
  <c r="G52" i="1" s="1"/>
  <c r="H50" i="1"/>
  <c r="H52" i="1" s="1"/>
  <c r="D50" i="1"/>
  <c r="D52" i="1" s="1"/>
  <c r="F50" i="1"/>
  <c r="F52" i="1" s="1"/>
  <c r="E16" i="1"/>
  <c r="I50" i="1" l="1"/>
  <c r="C52" i="1"/>
  <c r="R91" i="2"/>
  <c r="R93" i="2"/>
  <c r="R96" i="2"/>
  <c r="R97" i="2"/>
  <c r="R98" i="2"/>
  <c r="R99" i="2"/>
  <c r="R100" i="2"/>
  <c r="R90" i="2"/>
  <c r="J114" i="2"/>
  <c r="P100" i="2"/>
  <c r="P99" i="2"/>
  <c r="P98" i="2"/>
  <c r="P97" i="2"/>
  <c r="P96" i="2"/>
  <c r="P93" i="2"/>
  <c r="P91" i="2"/>
  <c r="P90" i="2"/>
  <c r="N100" i="2"/>
  <c r="N99" i="2"/>
  <c r="N98" i="2"/>
  <c r="N97" i="2"/>
  <c r="N96" i="2"/>
  <c r="N93" i="2"/>
  <c r="N91" i="2"/>
  <c r="N90" i="2"/>
  <c r="L100" i="2"/>
  <c r="L99" i="2"/>
  <c r="L98" i="2"/>
  <c r="L97" i="2"/>
  <c r="L96" i="2"/>
  <c r="L93" i="2"/>
  <c r="L91" i="2"/>
  <c r="L90" i="2"/>
  <c r="J100" i="2"/>
  <c r="J99" i="2"/>
  <c r="J98" i="2"/>
  <c r="J97" i="2"/>
  <c r="J96" i="2"/>
  <c r="J93" i="2"/>
  <c r="J91" i="2"/>
  <c r="J90" i="2"/>
  <c r="J108" i="2"/>
  <c r="P104" i="2"/>
  <c r="N104" i="2"/>
  <c r="L104" i="2"/>
  <c r="J104" i="2"/>
  <c r="H104" i="2"/>
  <c r="F104" i="2"/>
  <c r="C90" i="2"/>
  <c r="C98" i="2"/>
  <c r="C97" i="2"/>
  <c r="C93" i="2"/>
  <c r="C92" i="2"/>
  <c r="L92" i="2" s="1"/>
  <c r="C94" i="2"/>
  <c r="P94" i="2" s="1"/>
  <c r="E85" i="2"/>
  <c r="G85" i="2" s="1"/>
  <c r="C100" i="2" s="1"/>
  <c r="E77" i="2"/>
  <c r="G77" i="2" s="1"/>
  <c r="E72" i="2"/>
  <c r="G72" i="2" s="1"/>
  <c r="C99" i="2" s="1"/>
  <c r="E67" i="2"/>
  <c r="G67" i="2" s="1"/>
  <c r="E61" i="2"/>
  <c r="G61" i="2" s="1"/>
  <c r="C96" i="2" s="1"/>
  <c r="E50" i="2"/>
  <c r="G50" i="2" s="1"/>
  <c r="E39" i="2"/>
  <c r="G39" i="2" s="1"/>
  <c r="C91" i="2" s="1"/>
  <c r="E29" i="2"/>
  <c r="G29" i="2" s="1"/>
  <c r="E23" i="2"/>
  <c r="G23" i="2" s="1"/>
  <c r="C95" i="2" s="1"/>
  <c r="N95" i="2" s="1"/>
  <c r="K78" i="1"/>
  <c r="J76" i="1"/>
  <c r="K75" i="1"/>
  <c r="J31" i="1"/>
  <c r="G31" i="1"/>
  <c r="C88" i="1"/>
  <c r="I63" i="1"/>
  <c r="F63" i="1"/>
  <c r="C63" i="1"/>
  <c r="I101" i="1"/>
  <c r="F101" i="1"/>
  <c r="C101" i="1"/>
  <c r="I76" i="1"/>
  <c r="F76" i="1"/>
  <c r="C76" i="1"/>
  <c r="K99" i="1"/>
  <c r="K100" i="1" s="1"/>
  <c r="H99" i="1"/>
  <c r="H100" i="1" s="1"/>
  <c r="E99" i="1"/>
  <c r="E100" i="1" s="1"/>
  <c r="L108" i="2" s="1"/>
  <c r="H74" i="1"/>
  <c r="H75" i="1" s="1"/>
  <c r="H108" i="2" s="1"/>
  <c r="I41" i="1"/>
  <c r="G29" i="1"/>
  <c r="J29" i="1" s="1"/>
  <c r="K29" i="1" s="1"/>
  <c r="D29" i="1"/>
  <c r="K31" i="1"/>
  <c r="H31" i="1"/>
  <c r="E31" i="1"/>
  <c r="E29" i="1"/>
  <c r="E61" i="1"/>
  <c r="E12" i="1"/>
  <c r="J12" i="1"/>
  <c r="K12" i="1" s="1"/>
  <c r="G12" i="1"/>
  <c r="H12" i="1" s="1"/>
  <c r="H16" i="1" s="1"/>
  <c r="E14" i="1"/>
  <c r="H14" i="1"/>
  <c r="K14" i="1"/>
  <c r="K16" i="1" s="1"/>
  <c r="J92" i="2" l="1"/>
  <c r="N94" i="2"/>
  <c r="P92" i="2"/>
  <c r="P95" i="2"/>
  <c r="L94" i="2"/>
  <c r="J94" i="2"/>
  <c r="L95" i="2"/>
  <c r="N92" i="2"/>
  <c r="J95" i="2"/>
  <c r="E74" i="1"/>
  <c r="E75" i="1" s="1"/>
  <c r="F108" i="2" s="1"/>
  <c r="H101" i="1"/>
  <c r="N108" i="2"/>
  <c r="K101" i="1"/>
  <c r="P108" i="2"/>
  <c r="E101" i="1"/>
  <c r="H61" i="1"/>
  <c r="G16" i="1"/>
  <c r="J16" i="1"/>
  <c r="K61" i="1"/>
  <c r="D16" i="1"/>
  <c r="K33" i="1"/>
  <c r="E33" i="1"/>
  <c r="H29" i="1"/>
  <c r="H33" i="1" s="1"/>
  <c r="P102" i="2" l="1"/>
  <c r="P106" i="2" s="1"/>
  <c r="P112" i="2" s="1"/>
  <c r="H102" i="2"/>
  <c r="H106" i="2" s="1"/>
  <c r="H112" i="2" s="1"/>
  <c r="J102" i="2"/>
  <c r="J106" i="2" s="1"/>
  <c r="J112" i="2" s="1"/>
  <c r="N102" i="2"/>
  <c r="N106" i="2" s="1"/>
  <c r="N112" i="2" s="1"/>
  <c r="L102" i="2"/>
  <c r="L106" i="2" s="1"/>
  <c r="L112" i="2" s="1"/>
  <c r="F102" i="2"/>
  <c r="F106" i="2" s="1"/>
  <c r="F112" i="2" s="1"/>
  <c r="R94" i="2"/>
  <c r="R95" i="2"/>
  <c r="R92" i="2"/>
  <c r="L114" i="2"/>
  <c r="D101" i="1"/>
  <c r="E103" i="1"/>
  <c r="P114" i="2"/>
  <c r="J101" i="1"/>
  <c r="K103" i="1"/>
  <c r="N114" i="2"/>
  <c r="G101" i="1"/>
  <c r="H103" i="1"/>
  <c r="K37" i="1"/>
  <c r="D63" i="1"/>
  <c r="G33" i="1"/>
  <c r="H86" i="1"/>
  <c r="F88" i="1" s="1"/>
  <c r="J33" i="1"/>
  <c r="K86" i="1"/>
  <c r="I88" i="1" s="1"/>
  <c r="D33" i="1"/>
  <c r="E86" i="1"/>
  <c r="L116" i="2" l="1"/>
  <c r="P116" i="2"/>
  <c r="R102" i="2"/>
  <c r="G63" i="1"/>
  <c r="J63" i="1" s="1"/>
  <c r="K63" i="1" s="1"/>
  <c r="D88" i="1"/>
  <c r="E88" i="1" s="1"/>
  <c r="E90" i="1" s="1"/>
  <c r="C92" i="1" s="1"/>
  <c r="E63" i="1"/>
  <c r="H63" i="1" l="1"/>
  <c r="H65" i="1" s="1"/>
  <c r="J88" i="1"/>
  <c r="K88" i="1" s="1"/>
  <c r="K90" i="1" s="1"/>
  <c r="I92" i="1" s="1"/>
  <c r="G88" i="1"/>
  <c r="H88" i="1" s="1"/>
  <c r="H90" i="1" s="1"/>
  <c r="F92" i="1" s="1"/>
  <c r="E65" i="1"/>
  <c r="K65" i="1"/>
  <c r="C67" i="1" l="1"/>
  <c r="K108" i="1"/>
  <c r="K112" i="1" s="1"/>
  <c r="D67" i="1" s="1"/>
  <c r="I67" i="1"/>
  <c r="F67" i="1"/>
  <c r="G67" i="1" l="1"/>
  <c r="G92" i="1" s="1"/>
  <c r="H92" i="1" s="1"/>
  <c r="D92" i="1"/>
  <c r="E92" i="1" s="1"/>
  <c r="J67" i="1"/>
  <c r="J92" i="1" s="1"/>
  <c r="K92" i="1" s="1"/>
  <c r="E67" i="1"/>
  <c r="E71" i="1" s="1"/>
  <c r="K96" i="1" l="1"/>
  <c r="J96" i="1" s="1"/>
  <c r="K67" i="1"/>
  <c r="K71" i="1" s="1"/>
  <c r="E96" i="1"/>
  <c r="D96" i="1" s="1"/>
  <c r="H96" i="1"/>
  <c r="G96" i="1" s="1"/>
  <c r="E76" i="1"/>
  <c r="D71" i="1"/>
  <c r="H67" i="1"/>
  <c r="H71" i="1" s="1"/>
  <c r="D76" i="1" l="1"/>
  <c r="F114" i="2"/>
  <c r="F116" i="2" s="1"/>
  <c r="E78" i="1"/>
  <c r="E81" i="1" s="1"/>
  <c r="K76" i="1"/>
  <c r="J71" i="1"/>
  <c r="H76" i="1"/>
  <c r="G71" i="1"/>
  <c r="H78" i="1" l="1"/>
  <c r="H114" i="2"/>
  <c r="G76" i="1"/>
</calcChain>
</file>

<file path=xl/sharedStrings.xml><?xml version="1.0" encoding="utf-8"?>
<sst xmlns="http://schemas.openxmlformats.org/spreadsheetml/2006/main" count="204" uniqueCount="98">
  <si>
    <t>A</t>
  </si>
  <si>
    <t>Q</t>
  </si>
  <si>
    <t>PU</t>
  </si>
  <si>
    <t>T</t>
  </si>
  <si>
    <t>B</t>
  </si>
  <si>
    <t>C</t>
  </si>
  <si>
    <t>CD</t>
  </si>
  <si>
    <t>CI</t>
  </si>
  <si>
    <t>CREATION SPECTACLES</t>
  </si>
  <si>
    <t xml:space="preserve">COUT DE PRODUCTION </t>
  </si>
  <si>
    <t>ANNEX 5</t>
  </si>
  <si>
    <t>EXPLOITATION G PUBLIC</t>
  </si>
  <si>
    <t>ANN 7 + 6</t>
  </si>
  <si>
    <t>ANN 2 + 6</t>
  </si>
  <si>
    <t>D</t>
  </si>
  <si>
    <t>E</t>
  </si>
  <si>
    <t>F</t>
  </si>
  <si>
    <t>EXPLOITATION CONNAI</t>
  </si>
  <si>
    <t>COUT PROD</t>
  </si>
  <si>
    <t xml:space="preserve">Nbr de représentations </t>
  </si>
  <si>
    <t>ORDRE</t>
  </si>
  <si>
    <t xml:space="preserve">MARCHE </t>
  </si>
  <si>
    <t xml:space="preserve">capacité théorique </t>
  </si>
  <si>
    <t>nb places theo</t>
  </si>
  <si>
    <t>total</t>
  </si>
  <si>
    <t>ANNEX 2</t>
  </si>
  <si>
    <t>Nbre de spectateurs</t>
  </si>
  <si>
    <t xml:space="preserve">écart </t>
  </si>
  <si>
    <t xml:space="preserve">REP SUBVENTION </t>
  </si>
  <si>
    <t xml:space="preserve">cout de production </t>
  </si>
  <si>
    <t xml:space="preserve">COUT DE REVIENT </t>
  </si>
  <si>
    <t>TOTAL</t>
  </si>
  <si>
    <t>ANNEX 6</t>
  </si>
  <si>
    <t>DISTRIBUTION</t>
  </si>
  <si>
    <t>= CR hors admi</t>
  </si>
  <si>
    <t>ADMINISTRAT</t>
  </si>
  <si>
    <t xml:space="preserve">COUT TOTAL </t>
  </si>
  <si>
    <t>HORS ADM</t>
  </si>
  <si>
    <t>ADM</t>
  </si>
  <si>
    <t>TAUX DE FRAIS</t>
  </si>
  <si>
    <t>CA</t>
  </si>
  <si>
    <t>ANNE 2</t>
  </si>
  <si>
    <t>REP SUBVENTION</t>
  </si>
  <si>
    <t>SUBV</t>
  </si>
  <si>
    <t xml:space="preserve">RESULTAT </t>
  </si>
  <si>
    <t>DITRIB</t>
  </si>
  <si>
    <t>RES</t>
  </si>
  <si>
    <t xml:space="preserve">heures de création de </t>
  </si>
  <si>
    <t>pièces</t>
  </si>
  <si>
    <t>INDUCTEUR</t>
  </si>
  <si>
    <t xml:space="preserve">ACTIVITE </t>
  </si>
  <si>
    <t xml:space="preserve">COUT </t>
  </si>
  <si>
    <t xml:space="preserve">VOLUME </t>
  </si>
  <si>
    <t>COUT IND</t>
  </si>
  <si>
    <t>CREATION MSCENE</t>
  </si>
  <si>
    <t>AJUSTE SCENE</t>
  </si>
  <si>
    <t>CORR SCENE 1</t>
  </si>
  <si>
    <t>CORR SCENE 2</t>
  </si>
  <si>
    <t>heures creation</t>
  </si>
  <si>
    <t>envir</t>
  </si>
  <si>
    <t>CHOIX DECORS</t>
  </si>
  <si>
    <t>CHOIX  COSTUM</t>
  </si>
  <si>
    <t>CHOIX ECLAIR</t>
  </si>
  <si>
    <t>CHOIX MUSI</t>
  </si>
  <si>
    <t xml:space="preserve">NB HEURES </t>
  </si>
  <si>
    <t>SUR SCENE</t>
  </si>
  <si>
    <t>HEURE DE TRAV</t>
  </si>
  <si>
    <t>DECORS</t>
  </si>
  <si>
    <t>HEURES DE TRAV</t>
  </si>
  <si>
    <t xml:space="preserve">COUTURE </t>
  </si>
  <si>
    <t>NB INTERVENT</t>
  </si>
  <si>
    <t xml:space="preserve">SPECT </t>
  </si>
  <si>
    <t>THEORIQUE</t>
  </si>
  <si>
    <t xml:space="preserve">MOMENT </t>
  </si>
  <si>
    <t>MUSICAL</t>
  </si>
  <si>
    <t xml:space="preserve">EFFET </t>
  </si>
  <si>
    <t>SPECIAL</t>
  </si>
  <si>
    <t>SPECTAT</t>
  </si>
  <si>
    <t>REEL</t>
  </si>
  <si>
    <t xml:space="preserve">ACTION </t>
  </si>
  <si>
    <t>heures de création de PIECES</t>
  </si>
  <si>
    <t>heures creation envir</t>
  </si>
  <si>
    <t>NB HEURES  sur scene</t>
  </si>
  <si>
    <t>HEURE DE TRAV decors</t>
  </si>
  <si>
    <t>HEURES DE TRAV couture</t>
  </si>
  <si>
    <t>SPECT theorique</t>
  </si>
  <si>
    <t xml:space="preserve">MOMENT  musical </t>
  </si>
  <si>
    <t>EFFET  special</t>
  </si>
  <si>
    <t>SPECTAT reel</t>
  </si>
  <si>
    <t xml:space="preserve">INDUCTEURS </t>
  </si>
  <si>
    <t>CI TOTAL</t>
  </si>
  <si>
    <t xml:space="preserve">FIXE </t>
  </si>
  <si>
    <t>ANNEX 9</t>
  </si>
  <si>
    <t xml:space="preserve">TOTAL CA </t>
  </si>
  <si>
    <t>ABC</t>
  </si>
  <si>
    <t>SH</t>
  </si>
  <si>
    <t xml:space="preserve">AMELIO REST </t>
  </si>
  <si>
    <t>DIM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</si>
</sst>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.0000\ &quot;€&quot;_-;\-* #,##0.0000\ &quot;€&quot;_-;_-* &quot;-&quot;????\ &quot;€&quot;_-;_-@_-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2" borderId="8" xfId="0" applyNumberFormat="1" applyFill="1" applyBorder="1" applyAlignment="1">
      <alignment horizontal="center"/>
    </xf>
    <xf numFmtId="41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4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center"/>
    </xf>
    <xf numFmtId="41" fontId="0" fillId="0" borderId="8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9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4" borderId="8" xfId="0" applyNumberFormat="1" applyFill="1" applyBorder="1" applyAlignment="1">
      <alignment horizontal="center"/>
    </xf>
    <xf numFmtId="41" fontId="0" fillId="4" borderId="0" xfId="0" applyNumberFormat="1" applyFill="1" applyBorder="1" applyAlignment="1">
      <alignment horizontal="center"/>
    </xf>
    <xf numFmtId="41" fontId="0" fillId="4" borderId="9" xfId="0" applyNumberFormat="1" applyFill="1" applyBorder="1" applyAlignment="1">
      <alignment horizontal="center"/>
    </xf>
    <xf numFmtId="41" fontId="0" fillId="4" borderId="0" xfId="0" applyNumberFormat="1" applyFill="1" applyAlignment="1">
      <alignment horizontal="center"/>
    </xf>
    <xf numFmtId="41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16" xfId="0" applyBorder="1"/>
    <xf numFmtId="0" fontId="0" fillId="0" borderId="2" xfId="0" applyFont="1" applyBorder="1"/>
    <xf numFmtId="0" fontId="0" fillId="0" borderId="3" xfId="0" applyFont="1" applyBorder="1"/>
    <xf numFmtId="42" fontId="0" fillId="0" borderId="3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42" fontId="0" fillId="0" borderId="0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42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0" xfId="0" applyBorder="1"/>
    <xf numFmtId="42" fontId="0" fillId="0" borderId="5" xfId="0" applyNumberFormat="1" applyBorder="1" applyAlignment="1">
      <alignment horizontal="center"/>
    </xf>
    <xf numFmtId="42" fontId="0" fillId="5" borderId="5" xfId="0" applyNumberFormat="1" applyFill="1" applyBorder="1" applyAlignment="1">
      <alignment horizontal="center"/>
    </xf>
    <xf numFmtId="42" fontId="0" fillId="5" borderId="5" xfId="0" applyNumberFormat="1" applyFont="1" applyFill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0" fontId="0" fillId="0" borderId="6" xfId="0" applyBorder="1"/>
    <xf numFmtId="42" fontId="0" fillId="0" borderId="4" xfId="0" applyNumberFormat="1" applyBorder="1" applyAlignment="1">
      <alignment horizontal="center"/>
    </xf>
    <xf numFmtId="0" fontId="0" fillId="0" borderId="7" xfId="0" applyBorder="1"/>
    <xf numFmtId="0" fontId="0" fillId="0" borderId="10" xfId="0" applyBorder="1"/>
    <xf numFmtId="42" fontId="0" fillId="0" borderId="11" xfId="0" applyNumberFormat="1" applyBorder="1"/>
    <xf numFmtId="0" fontId="0" fillId="0" borderId="12" xfId="0" applyBorder="1"/>
    <xf numFmtId="41" fontId="0" fillId="0" borderId="16" xfId="0" applyNumberFormat="1" applyBorder="1"/>
    <xf numFmtId="41" fontId="0" fillId="0" borderId="19" xfId="0" applyNumberFormat="1" applyBorder="1"/>
    <xf numFmtId="0" fontId="0" fillId="2" borderId="16" xfId="0" applyFill="1" applyBorder="1"/>
    <xf numFmtId="42" fontId="0" fillId="2" borderId="16" xfId="0" applyNumberFormat="1" applyFill="1" applyBorder="1" applyAlignment="1">
      <alignment horizontal="center"/>
    </xf>
    <xf numFmtId="41" fontId="0" fillId="2" borderId="16" xfId="0" applyNumberFormat="1" applyFill="1" applyBorder="1"/>
    <xf numFmtId="41" fontId="0" fillId="2" borderId="19" xfId="0" applyNumberFormat="1" applyFill="1" applyBorder="1"/>
    <xf numFmtId="42" fontId="0" fillId="0" borderId="8" xfId="0" applyNumberFormat="1" applyBorder="1" applyAlignment="1">
      <alignment horizontal="center"/>
    </xf>
    <xf numFmtId="0" fontId="0" fillId="0" borderId="9" xfId="0" applyBorder="1"/>
    <xf numFmtId="42" fontId="0" fillId="2" borderId="15" xfId="0" applyNumberFormat="1" applyFill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9" fontId="0" fillId="0" borderId="19" xfId="0" applyNumberFormat="1" applyBorder="1"/>
    <xf numFmtId="42" fontId="0" fillId="0" borderId="7" xfId="0" applyNumberFormat="1" applyBorder="1" applyAlignment="1">
      <alignment horizontal="center"/>
    </xf>
    <xf numFmtId="42" fontId="0" fillId="3" borderId="2" xfId="0" applyNumberFormat="1" applyFill="1" applyBorder="1" applyAlignment="1">
      <alignment horizontal="center"/>
    </xf>
    <xf numFmtId="41" fontId="0" fillId="0" borderId="8" xfId="0" applyNumberFormat="1" applyBorder="1"/>
    <xf numFmtId="41" fontId="0" fillId="0" borderId="4" xfId="0" applyNumberFormat="1" applyBorder="1"/>
    <xf numFmtId="42" fontId="0" fillId="0" borderId="6" xfId="0" applyNumberFormat="1" applyBorder="1" applyAlignment="1">
      <alignment horizontal="center"/>
    </xf>
    <xf numFmtId="41" fontId="0" fillId="0" borderId="0" xfId="0" applyNumberFormat="1" applyBorder="1"/>
    <xf numFmtId="41" fontId="0" fillId="0" borderId="9" xfId="0" applyNumberFormat="1" applyBorder="1"/>
    <xf numFmtId="41" fontId="0" fillId="0" borderId="5" xfId="0" applyNumberFormat="1" applyBorder="1"/>
    <xf numFmtId="42" fontId="0" fillId="0" borderId="5" xfId="0" applyNumberFormat="1" applyBorder="1"/>
    <xf numFmtId="42" fontId="0" fillId="0" borderId="7" xfId="0" applyNumberFormat="1" applyBorder="1"/>
    <xf numFmtId="43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1" fillId="2" borderId="0" xfId="0" applyNumberFormat="1" applyFont="1" applyFill="1"/>
    <xf numFmtId="165" fontId="1" fillId="2" borderId="16" xfId="0" applyNumberFormat="1" applyFont="1" applyFill="1" applyBorder="1"/>
    <xf numFmtId="165" fontId="1" fillId="2" borderId="3" xfId="0" applyNumberFormat="1" applyFont="1" applyFill="1" applyBorder="1"/>
    <xf numFmtId="165" fontId="1" fillId="2" borderId="0" xfId="0" applyNumberFormat="1" applyFont="1" applyFill="1" applyBorder="1"/>
    <xf numFmtId="165" fontId="1" fillId="2" borderId="5" xfId="0" applyNumberFormat="1" applyFont="1" applyFill="1" applyBorder="1"/>
    <xf numFmtId="165" fontId="1" fillId="0" borderId="0" xfId="0" applyNumberFormat="1" applyFont="1" applyFill="1"/>
    <xf numFmtId="42" fontId="1" fillId="0" borderId="2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41" fontId="1" fillId="0" borderId="3" xfId="0" applyNumberFormat="1" applyFont="1" applyFill="1" applyBorder="1"/>
    <xf numFmtId="41" fontId="1" fillId="0" borderId="0" xfId="0" applyNumberFormat="1" applyFont="1" applyFill="1" applyBorder="1"/>
    <xf numFmtId="41" fontId="1" fillId="0" borderId="5" xfId="0" applyNumberFormat="1" applyFont="1" applyFill="1" applyBorder="1"/>
    <xf numFmtId="165" fontId="1" fillId="0" borderId="3" xfId="0" applyNumberFormat="1" applyFont="1" applyFill="1" applyBorder="1"/>
    <xf numFmtId="165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center"/>
    </xf>
    <xf numFmtId="165" fontId="1" fillId="0" borderId="5" xfId="0" applyNumberFormat="1" applyFont="1" applyFill="1" applyBorder="1"/>
    <xf numFmtId="42" fontId="1" fillId="2" borderId="16" xfId="0" applyNumberFormat="1" applyFont="1" applyFill="1" applyBorder="1" applyAlignment="1">
      <alignment horizontal="center"/>
    </xf>
    <xf numFmtId="165" fontId="1" fillId="0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12"/>
  <sheetViews>
    <sheetView tabSelected="1" topLeftCell="A85" zoomScale="110" zoomScaleNormal="110" workbookViewId="0">
      <selection activeCell="C104" sqref="C104"/>
    </sheetView>
  </sheetViews>
  <sheetFormatPr baseColWidth="10" defaultRowHeight="15" x14ac:dyDescent="0.25"/>
  <cols>
    <col min="1" max="1" width="15.85546875" customWidth="1"/>
    <col min="2" max="2" width="34.85546875" style="1" customWidth="1"/>
    <col min="3" max="4" width="11.42578125" style="1"/>
    <col min="5" max="5" width="12.85546875" style="1" bestFit="1" customWidth="1"/>
    <col min="6" max="7" width="11.42578125" style="1"/>
    <col min="8" max="8" width="14.7109375" style="1" customWidth="1"/>
    <col min="9" max="10" width="11.42578125" style="1"/>
    <col min="11" max="11" width="12.85546875" style="1" customWidth="1"/>
    <col min="12" max="15" width="11.42578125" style="1"/>
  </cols>
  <sheetData>
    <row r="4" spans="1:15" ht="15.75" thickBot="1" x14ac:dyDescent="0.3"/>
    <row r="5" spans="1:15" s="4" customFormat="1" x14ac:dyDescent="0.25">
      <c r="A5" s="2"/>
      <c r="B5" s="3"/>
      <c r="C5" s="8"/>
      <c r="D5" s="3" t="s">
        <v>0</v>
      </c>
      <c r="E5" s="9"/>
      <c r="F5" s="3"/>
      <c r="G5" s="3" t="s">
        <v>4</v>
      </c>
      <c r="H5" s="3"/>
      <c r="I5" s="8"/>
      <c r="J5" s="3" t="s">
        <v>5</v>
      </c>
      <c r="K5" s="9"/>
      <c r="L5" s="3"/>
      <c r="M5" s="3"/>
      <c r="N5" s="3"/>
      <c r="O5" s="3"/>
    </row>
    <row r="6" spans="1:15" s="7" customFormat="1" ht="15.75" thickBot="1" x14ac:dyDescent="0.3">
      <c r="A6" s="5"/>
      <c r="B6" s="6"/>
      <c r="C6" s="10" t="s">
        <v>1</v>
      </c>
      <c r="D6" s="6" t="s">
        <v>2</v>
      </c>
      <c r="E6" s="11" t="s">
        <v>3</v>
      </c>
      <c r="F6" s="6" t="s">
        <v>1</v>
      </c>
      <c r="G6" s="6" t="s">
        <v>2</v>
      </c>
      <c r="H6" s="6" t="s">
        <v>3</v>
      </c>
      <c r="I6" s="10" t="s">
        <v>1</v>
      </c>
      <c r="J6" s="6" t="s">
        <v>2</v>
      </c>
      <c r="K6" s="11" t="s">
        <v>3</v>
      </c>
      <c r="L6" s="6"/>
      <c r="M6" s="6"/>
      <c r="N6" s="6"/>
      <c r="O6" s="6"/>
    </row>
    <row r="7" spans="1:15" x14ac:dyDescent="0.25">
      <c r="C7" s="12"/>
      <c r="D7" s="13"/>
      <c r="E7" s="14"/>
      <c r="I7" s="12"/>
      <c r="J7" s="13"/>
      <c r="K7" s="14"/>
    </row>
    <row r="8" spans="1:15" x14ac:dyDescent="0.25">
      <c r="A8" t="s">
        <v>10</v>
      </c>
      <c r="B8" s="1" t="s">
        <v>6</v>
      </c>
      <c r="C8" s="15"/>
      <c r="D8" s="16"/>
      <c r="E8" s="17">
        <v>171455</v>
      </c>
      <c r="F8" s="18"/>
      <c r="G8" s="18"/>
      <c r="H8" s="18">
        <v>204620</v>
      </c>
      <c r="I8" s="15"/>
      <c r="J8" s="16"/>
      <c r="K8" s="17">
        <v>257405</v>
      </c>
    </row>
    <row r="9" spans="1:15" x14ac:dyDescent="0.25">
      <c r="C9" s="15"/>
      <c r="D9" s="16"/>
      <c r="E9" s="17"/>
      <c r="F9" s="18"/>
      <c r="G9" s="18"/>
      <c r="H9" s="18"/>
      <c r="I9" s="15"/>
      <c r="J9" s="16"/>
      <c r="K9" s="17"/>
    </row>
    <row r="10" spans="1:15" x14ac:dyDescent="0.25">
      <c r="B10" s="1" t="s">
        <v>7</v>
      </c>
      <c r="C10" s="15"/>
      <c r="D10" s="16"/>
      <c r="E10" s="17"/>
      <c r="F10" s="18"/>
      <c r="G10" s="18"/>
      <c r="H10" s="18"/>
      <c r="I10" s="15"/>
      <c r="J10" s="16"/>
      <c r="K10" s="17"/>
    </row>
    <row r="11" spans="1:15" x14ac:dyDescent="0.25">
      <c r="C11" s="15"/>
      <c r="D11" s="16"/>
      <c r="E11" s="17"/>
      <c r="F11" s="18"/>
      <c r="G11" s="18"/>
      <c r="H11" s="18"/>
      <c r="I11" s="15"/>
      <c r="J11" s="16"/>
      <c r="K11" s="17"/>
    </row>
    <row r="12" spans="1:15" x14ac:dyDescent="0.25">
      <c r="A12" t="s">
        <v>12</v>
      </c>
      <c r="B12" s="1" t="s">
        <v>8</v>
      </c>
      <c r="C12" s="15">
        <v>30</v>
      </c>
      <c r="D12" s="16">
        <v>3838.44</v>
      </c>
      <c r="E12" s="17">
        <f>C12*D12</f>
        <v>115153.2</v>
      </c>
      <c r="F12" s="18">
        <v>25</v>
      </c>
      <c r="G12" s="18">
        <f>D12</f>
        <v>3838.44</v>
      </c>
      <c r="H12" s="18">
        <f>F12*G12</f>
        <v>95961</v>
      </c>
      <c r="I12" s="15">
        <v>5</v>
      </c>
      <c r="J12" s="16">
        <f>G12</f>
        <v>3838.44</v>
      </c>
      <c r="K12" s="17">
        <f>I12*J12</f>
        <v>19192.2</v>
      </c>
    </row>
    <row r="13" spans="1:15" x14ac:dyDescent="0.25">
      <c r="C13" s="15"/>
      <c r="D13" s="16"/>
      <c r="E13" s="17"/>
      <c r="F13" s="18"/>
      <c r="G13" s="18"/>
      <c r="H13" s="18"/>
      <c r="I13" s="15"/>
      <c r="J13" s="16"/>
      <c r="K13" s="17"/>
    </row>
    <row r="14" spans="1:15" x14ac:dyDescent="0.25">
      <c r="A14" t="s">
        <v>13</v>
      </c>
      <c r="B14" s="1" t="s">
        <v>11</v>
      </c>
      <c r="C14" s="15">
        <v>40</v>
      </c>
      <c r="D14" s="16">
        <v>5399.71</v>
      </c>
      <c r="E14" s="17">
        <f>C14*D14</f>
        <v>215988.4</v>
      </c>
      <c r="F14" s="18">
        <v>45</v>
      </c>
      <c r="G14" s="18">
        <v>5399.71</v>
      </c>
      <c r="H14" s="18">
        <f>F14*G14</f>
        <v>242986.95</v>
      </c>
      <c r="I14" s="15">
        <v>30</v>
      </c>
      <c r="J14" s="16">
        <v>5399.71</v>
      </c>
      <c r="K14" s="17">
        <f>I14*J14</f>
        <v>161991.29999999999</v>
      </c>
    </row>
    <row r="15" spans="1:15" ht="15.75" thickBot="1" x14ac:dyDescent="0.3">
      <c r="C15" s="15"/>
      <c r="D15" s="16"/>
      <c r="E15" s="17"/>
      <c r="F15" s="18"/>
      <c r="G15" s="18"/>
      <c r="H15" s="18"/>
      <c r="I15" s="15"/>
      <c r="J15" s="16"/>
      <c r="K15" s="17"/>
    </row>
    <row r="16" spans="1:15" s="4" customFormat="1" x14ac:dyDescent="0.25">
      <c r="A16" s="2"/>
      <c r="B16" s="3" t="s">
        <v>9</v>
      </c>
      <c r="C16" s="19">
        <v>40</v>
      </c>
      <c r="D16" s="20">
        <f>+E16/C16</f>
        <v>12564.914999999999</v>
      </c>
      <c r="E16" s="21">
        <f>+E14+E12+E8</f>
        <v>502596.6</v>
      </c>
      <c r="F16" s="20">
        <v>45</v>
      </c>
      <c r="G16" s="20">
        <f>+H16/F16</f>
        <v>12079.287777777778</v>
      </c>
      <c r="H16" s="20">
        <f>+H14+H12+H8</f>
        <v>543567.94999999995</v>
      </c>
      <c r="I16" s="19">
        <v>30</v>
      </c>
      <c r="J16" s="20">
        <f>+K16/I16</f>
        <v>14619.616666666667</v>
      </c>
      <c r="K16" s="21">
        <f>+K14+K12+K8</f>
        <v>438588.5</v>
      </c>
      <c r="L16" s="3"/>
      <c r="M16" s="3"/>
      <c r="N16" s="3"/>
      <c r="O16" s="3"/>
    </row>
    <row r="17" spans="1:15" s="7" customFormat="1" ht="15.75" thickBot="1" x14ac:dyDescent="0.3">
      <c r="A17" s="5"/>
      <c r="B17" s="6"/>
      <c r="C17" s="22"/>
      <c r="D17" s="23"/>
      <c r="E17" s="24"/>
      <c r="F17" s="23"/>
      <c r="G17" s="23"/>
      <c r="H17" s="23"/>
      <c r="I17" s="22"/>
      <c r="J17" s="23"/>
      <c r="K17" s="24"/>
      <c r="L17" s="6"/>
      <c r="M17" s="6"/>
      <c r="N17" s="6"/>
      <c r="O17" s="6"/>
    </row>
    <row r="18" spans="1:15" x14ac:dyDescent="0.25">
      <c r="C18" s="18"/>
      <c r="D18" s="18"/>
      <c r="E18" s="18"/>
      <c r="F18" s="18"/>
      <c r="G18" s="18"/>
      <c r="H18" s="18"/>
      <c r="I18" s="18"/>
      <c r="J18" s="18"/>
      <c r="K18" s="18"/>
    </row>
    <row r="19" spans="1:15" x14ac:dyDescent="0.25">
      <c r="C19" s="18"/>
      <c r="D19" s="18"/>
      <c r="E19" s="18"/>
      <c r="F19" s="18"/>
      <c r="G19" s="18"/>
      <c r="H19" s="18"/>
      <c r="I19" s="18"/>
      <c r="J19" s="18"/>
      <c r="K19" s="18"/>
    </row>
    <row r="20" spans="1:15" x14ac:dyDescent="0.25">
      <c r="C20" s="18"/>
      <c r="D20" s="18"/>
      <c r="E20" s="18"/>
      <c r="F20" s="18"/>
      <c r="G20" s="18"/>
      <c r="H20" s="18"/>
      <c r="I20" s="18"/>
      <c r="J20" s="18"/>
      <c r="K20" s="18"/>
    </row>
    <row r="21" spans="1:15" ht="15.75" thickBot="1" x14ac:dyDescent="0.3">
      <c r="C21" s="18"/>
      <c r="D21" s="18"/>
      <c r="E21" s="18"/>
      <c r="F21" s="18"/>
      <c r="G21" s="18"/>
      <c r="H21" s="18"/>
      <c r="I21" s="18"/>
      <c r="J21" s="18"/>
      <c r="K21" s="18"/>
    </row>
    <row r="22" spans="1:15" s="4" customFormat="1" x14ac:dyDescent="0.25">
      <c r="A22" s="2"/>
      <c r="B22" s="3"/>
      <c r="C22" s="19"/>
      <c r="D22" s="20" t="s">
        <v>14</v>
      </c>
      <c r="E22" s="21"/>
      <c r="F22" s="20"/>
      <c r="G22" s="20" t="s">
        <v>15</v>
      </c>
      <c r="H22" s="20"/>
      <c r="I22" s="19"/>
      <c r="J22" s="20" t="s">
        <v>16</v>
      </c>
      <c r="K22" s="21"/>
      <c r="L22" s="3"/>
      <c r="M22" s="3"/>
      <c r="N22" s="3"/>
      <c r="O22" s="3"/>
    </row>
    <row r="23" spans="1:15" s="7" customFormat="1" ht="15.75" thickBot="1" x14ac:dyDescent="0.3">
      <c r="A23" s="5"/>
      <c r="B23" s="6"/>
      <c r="C23" s="22" t="s">
        <v>1</v>
      </c>
      <c r="D23" s="23" t="s">
        <v>2</v>
      </c>
      <c r="E23" s="24" t="s">
        <v>3</v>
      </c>
      <c r="F23" s="23" t="s">
        <v>1</v>
      </c>
      <c r="G23" s="23" t="s">
        <v>2</v>
      </c>
      <c r="H23" s="23" t="s">
        <v>3</v>
      </c>
      <c r="I23" s="22" t="s">
        <v>1</v>
      </c>
      <c r="J23" s="23" t="s">
        <v>2</v>
      </c>
      <c r="K23" s="24" t="s">
        <v>3</v>
      </c>
      <c r="L23" s="6"/>
      <c r="M23" s="6"/>
      <c r="N23" s="6"/>
      <c r="O23" s="6"/>
    </row>
    <row r="24" spans="1:15" x14ac:dyDescent="0.25">
      <c r="C24" s="15"/>
      <c r="D24" s="16"/>
      <c r="E24" s="17"/>
      <c r="F24" s="18"/>
      <c r="G24" s="18"/>
      <c r="H24" s="18"/>
      <c r="I24" s="15"/>
      <c r="J24" s="16"/>
      <c r="K24" s="17"/>
    </row>
    <row r="25" spans="1:15" x14ac:dyDescent="0.25">
      <c r="A25" t="s">
        <v>10</v>
      </c>
      <c r="B25" s="1" t="s">
        <v>6</v>
      </c>
      <c r="C25" s="15"/>
      <c r="D25" s="16"/>
      <c r="E25" s="17">
        <v>63873</v>
      </c>
      <c r="F25" s="18"/>
      <c r="G25" s="18"/>
      <c r="H25" s="18">
        <v>78213</v>
      </c>
      <c r="I25" s="15"/>
      <c r="J25" s="16"/>
      <c r="K25" s="17">
        <v>43121</v>
      </c>
    </row>
    <row r="26" spans="1:15" x14ac:dyDescent="0.25">
      <c r="C26" s="15"/>
      <c r="D26" s="16"/>
      <c r="E26" s="17"/>
      <c r="F26" s="18"/>
      <c r="G26" s="18"/>
      <c r="H26" s="18"/>
      <c r="I26" s="15"/>
      <c r="J26" s="16"/>
      <c r="K26" s="17"/>
    </row>
    <row r="27" spans="1:15" x14ac:dyDescent="0.25">
      <c r="B27" s="1" t="s">
        <v>7</v>
      </c>
      <c r="C27" s="15"/>
      <c r="D27" s="16"/>
      <c r="E27" s="17"/>
      <c r="F27" s="18"/>
      <c r="G27" s="18"/>
      <c r="H27" s="18"/>
      <c r="I27" s="15"/>
      <c r="J27" s="16"/>
      <c r="K27" s="17"/>
    </row>
    <row r="28" spans="1:15" x14ac:dyDescent="0.25">
      <c r="C28" s="15"/>
      <c r="D28" s="16"/>
      <c r="E28" s="17"/>
      <c r="F28" s="18"/>
      <c r="G28" s="18"/>
      <c r="H28" s="18"/>
      <c r="I28" s="15"/>
      <c r="J28" s="16"/>
      <c r="K28" s="17"/>
    </row>
    <row r="29" spans="1:15" x14ac:dyDescent="0.25">
      <c r="A29" t="s">
        <v>12</v>
      </c>
      <c r="B29" s="1" t="s">
        <v>8</v>
      </c>
      <c r="C29" s="15">
        <v>30</v>
      </c>
      <c r="D29" s="16">
        <f>D12</f>
        <v>3838.44</v>
      </c>
      <c r="E29" s="17">
        <f>C29*D29</f>
        <v>115153.2</v>
      </c>
      <c r="F29" s="18">
        <v>25</v>
      </c>
      <c r="G29" s="18">
        <f>D29</f>
        <v>3838.44</v>
      </c>
      <c r="H29" s="18">
        <f>F29*G29</f>
        <v>95961</v>
      </c>
      <c r="I29" s="15">
        <v>25</v>
      </c>
      <c r="J29" s="16">
        <f>G29</f>
        <v>3838.44</v>
      </c>
      <c r="K29" s="17">
        <f>I29*J29</f>
        <v>95961</v>
      </c>
    </row>
    <row r="30" spans="1:15" x14ac:dyDescent="0.25">
      <c r="C30" s="15"/>
      <c r="D30" s="16"/>
      <c r="E30" s="17"/>
      <c r="F30" s="18"/>
      <c r="G30" s="18"/>
      <c r="H30" s="18"/>
      <c r="I30" s="15"/>
      <c r="J30" s="16"/>
      <c r="K30" s="17"/>
    </row>
    <row r="31" spans="1:15" x14ac:dyDescent="0.25">
      <c r="A31" t="s">
        <v>13</v>
      </c>
      <c r="B31" s="1" t="s">
        <v>17</v>
      </c>
      <c r="C31" s="25">
        <v>15</v>
      </c>
      <c r="D31" s="16">
        <v>6573.74</v>
      </c>
      <c r="E31" s="17">
        <f>C31*D31</f>
        <v>98606.099999999991</v>
      </c>
      <c r="F31" s="26">
        <v>20</v>
      </c>
      <c r="G31" s="18">
        <f>D31</f>
        <v>6573.74</v>
      </c>
      <c r="H31" s="18">
        <f>F31*G31</f>
        <v>131474.79999999999</v>
      </c>
      <c r="I31" s="25">
        <v>15</v>
      </c>
      <c r="J31" s="16">
        <f>G31</f>
        <v>6573.74</v>
      </c>
      <c r="K31" s="17">
        <f>I31*J31</f>
        <v>98606.099999999991</v>
      </c>
    </row>
    <row r="32" spans="1:15" ht="15.75" thickBot="1" x14ac:dyDescent="0.3">
      <c r="C32" s="15"/>
      <c r="D32" s="16"/>
      <c r="E32" s="17"/>
      <c r="F32" s="18"/>
      <c r="G32" s="18"/>
      <c r="H32" s="18"/>
      <c r="I32" s="15"/>
      <c r="J32" s="16"/>
      <c r="K32" s="17"/>
    </row>
    <row r="33" spans="1:15" s="4" customFormat="1" x14ac:dyDescent="0.25">
      <c r="A33" s="2"/>
      <c r="B33" s="3" t="s">
        <v>9</v>
      </c>
      <c r="C33" s="19">
        <v>15</v>
      </c>
      <c r="D33" s="20">
        <f>+E33/C33</f>
        <v>18508.82</v>
      </c>
      <c r="E33" s="21">
        <f>+E31+E29+E25</f>
        <v>277632.3</v>
      </c>
      <c r="F33" s="20">
        <v>45</v>
      </c>
      <c r="G33" s="20">
        <f>+H33/F33</f>
        <v>6792.1955555555551</v>
      </c>
      <c r="H33" s="20">
        <f>+H31+H29+H25</f>
        <v>305648.8</v>
      </c>
      <c r="I33" s="19">
        <v>30</v>
      </c>
      <c r="J33" s="20">
        <f>+K33/I33</f>
        <v>7922.9366666666656</v>
      </c>
      <c r="K33" s="21">
        <f>+K31+K29+K25</f>
        <v>237688.09999999998</v>
      </c>
      <c r="L33" s="3"/>
      <c r="M33" s="3"/>
      <c r="N33" s="3"/>
      <c r="O33" s="3"/>
    </row>
    <row r="34" spans="1:15" s="7" customFormat="1" ht="15.75" thickBot="1" x14ac:dyDescent="0.3">
      <c r="A34" s="5"/>
      <c r="B34" s="6"/>
      <c r="C34" s="22"/>
      <c r="D34" s="23"/>
      <c r="E34" s="24"/>
      <c r="F34" s="23"/>
      <c r="G34" s="23"/>
      <c r="H34" s="23"/>
      <c r="I34" s="22"/>
      <c r="J34" s="23"/>
      <c r="K34" s="24"/>
      <c r="L34" s="6"/>
      <c r="M34" s="6"/>
      <c r="N34" s="6"/>
      <c r="O34" s="6"/>
    </row>
    <row r="36" spans="1:15" ht="15.75" thickBot="1" x14ac:dyDescent="0.3"/>
    <row r="37" spans="1:15" ht="15.75" thickBot="1" x14ac:dyDescent="0.3">
      <c r="I37" s="1" t="s">
        <v>18</v>
      </c>
      <c r="J37" s="1" t="s">
        <v>31</v>
      </c>
      <c r="K37" s="28">
        <f>+K33+K16+H33+H16+E16+E33</f>
        <v>2305722.2499999995</v>
      </c>
      <c r="M37" s="61">
        <v>152126</v>
      </c>
      <c r="N37" s="62" t="s">
        <v>45</v>
      </c>
    </row>
    <row r="38" spans="1:15" ht="15.75" thickBot="1" x14ac:dyDescent="0.3">
      <c r="K38" s="16"/>
      <c r="M38" s="65">
        <f>+M37/K37</f>
        <v>6.5977591186449289E-2</v>
      </c>
      <c r="N38" s="62"/>
    </row>
    <row r="39" spans="1:15" ht="15.75" thickBot="1" x14ac:dyDescent="0.3">
      <c r="A39" s="35"/>
      <c r="B39" s="27"/>
      <c r="C39" s="36" t="s">
        <v>0</v>
      </c>
      <c r="D39" s="36" t="s">
        <v>4</v>
      </c>
      <c r="E39" s="41" t="s">
        <v>5</v>
      </c>
      <c r="F39" s="36" t="s">
        <v>14</v>
      </c>
      <c r="G39" s="36" t="s">
        <v>15</v>
      </c>
      <c r="H39" s="36" t="s">
        <v>16</v>
      </c>
      <c r="I39" s="37" t="s">
        <v>24</v>
      </c>
    </row>
    <row r="40" spans="1:15" x14ac:dyDescent="0.25">
      <c r="B40" s="29"/>
      <c r="E40" s="42"/>
      <c r="I40" s="30"/>
    </row>
    <row r="41" spans="1:15" x14ac:dyDescent="0.25">
      <c r="B41" s="29" t="s">
        <v>19</v>
      </c>
      <c r="C41" s="1">
        <v>40</v>
      </c>
      <c r="D41" s="1">
        <v>45</v>
      </c>
      <c r="E41" s="42" t="s">
        <v>20</v>
      </c>
      <c r="F41" s="1">
        <v>15</v>
      </c>
      <c r="G41" s="1">
        <v>20</v>
      </c>
      <c r="H41" s="1">
        <v>15</v>
      </c>
      <c r="I41" s="30">
        <f>SUM(C41:H41)</f>
        <v>135</v>
      </c>
      <c r="M41" s="18"/>
    </row>
    <row r="42" spans="1:15" x14ac:dyDescent="0.25">
      <c r="B42" s="29"/>
      <c r="E42" s="42" t="s">
        <v>21</v>
      </c>
      <c r="I42" s="30"/>
    </row>
    <row r="43" spans="1:15" x14ac:dyDescent="0.25">
      <c r="B43" s="29"/>
      <c r="E43" s="42"/>
      <c r="I43" s="30"/>
    </row>
    <row r="44" spans="1:15" x14ac:dyDescent="0.25">
      <c r="B44" s="29" t="s">
        <v>22</v>
      </c>
      <c r="C44" s="1">
        <f>+C41*$B$45</f>
        <v>24000</v>
      </c>
      <c r="D44" s="1">
        <f t="shared" ref="D44:H44" si="0">+D41*$B$45</f>
        <v>27000</v>
      </c>
      <c r="E44" s="42">
        <v>0</v>
      </c>
      <c r="F44" s="1">
        <f t="shared" si="0"/>
        <v>9000</v>
      </c>
      <c r="G44" s="1">
        <f t="shared" si="0"/>
        <v>12000</v>
      </c>
      <c r="H44" s="1">
        <f t="shared" si="0"/>
        <v>9000</v>
      </c>
      <c r="I44" s="30">
        <f>SUM(C44:H44)</f>
        <v>81000</v>
      </c>
    </row>
    <row r="45" spans="1:15" x14ac:dyDescent="0.25">
      <c r="A45" t="s">
        <v>23</v>
      </c>
      <c r="B45" s="29">
        <v>600</v>
      </c>
      <c r="E45" s="42"/>
      <c r="I45" s="30"/>
    </row>
    <row r="46" spans="1:15" x14ac:dyDescent="0.25">
      <c r="B46" s="29"/>
      <c r="E46" s="42"/>
      <c r="I46" s="30"/>
    </row>
    <row r="47" spans="1:15" x14ac:dyDescent="0.25">
      <c r="A47" t="s">
        <v>25</v>
      </c>
      <c r="B47" s="29" t="s">
        <v>26</v>
      </c>
      <c r="C47" s="1">
        <v>18700</v>
      </c>
      <c r="D47" s="1">
        <v>22200</v>
      </c>
      <c r="E47" s="42">
        <v>0</v>
      </c>
      <c r="F47" s="1">
        <v>3100</v>
      </c>
      <c r="G47" s="1">
        <v>3450</v>
      </c>
      <c r="H47" s="1">
        <v>3050</v>
      </c>
      <c r="I47" s="30">
        <f>SUM(C47:H47)</f>
        <v>50500</v>
      </c>
    </row>
    <row r="48" spans="1:15" ht="15.75" thickBot="1" x14ac:dyDescent="0.3">
      <c r="B48" s="29"/>
      <c r="E48" s="42"/>
      <c r="I48" s="30"/>
    </row>
    <row r="49" spans="1:15" ht="15.75" thickBot="1" x14ac:dyDescent="0.3">
      <c r="B49" s="29" t="s">
        <v>27</v>
      </c>
      <c r="C49" s="1">
        <f>C44-C47</f>
        <v>5300</v>
      </c>
      <c r="D49" s="1">
        <f t="shared" ref="D49:I49" si="1">D44-D47</f>
        <v>4800</v>
      </c>
      <c r="E49" s="42">
        <f t="shared" si="1"/>
        <v>0</v>
      </c>
      <c r="F49" s="39">
        <f t="shared" si="1"/>
        <v>5900</v>
      </c>
      <c r="G49" s="33">
        <f t="shared" si="1"/>
        <v>8550</v>
      </c>
      <c r="H49" s="1">
        <f t="shared" si="1"/>
        <v>5950</v>
      </c>
      <c r="I49" s="27">
        <f t="shared" si="1"/>
        <v>30500</v>
      </c>
    </row>
    <row r="50" spans="1:15" x14ac:dyDescent="0.25">
      <c r="B50" s="29"/>
      <c r="C50" s="32">
        <f>C49/$I$49</f>
        <v>0.17377049180327869</v>
      </c>
      <c r="D50" s="32">
        <f t="shared" ref="D50:H50" si="2">D49/$I$49</f>
        <v>0.15737704918032788</v>
      </c>
      <c r="E50" s="43">
        <f t="shared" si="2"/>
        <v>0</v>
      </c>
      <c r="F50" s="40">
        <f t="shared" si="2"/>
        <v>0.19344262295081968</v>
      </c>
      <c r="G50" s="34">
        <f t="shared" si="2"/>
        <v>0.28032786885245903</v>
      </c>
      <c r="H50" s="32">
        <f t="shared" si="2"/>
        <v>0.19508196721311474</v>
      </c>
      <c r="I50" s="30">
        <f>SUM(C50:H50)</f>
        <v>1</v>
      </c>
    </row>
    <row r="51" spans="1:15" ht="15.75" thickBot="1" x14ac:dyDescent="0.3">
      <c r="B51" s="29"/>
      <c r="E51" s="42"/>
      <c r="I51" s="30"/>
    </row>
    <row r="52" spans="1:15" ht="15.75" thickBot="1" x14ac:dyDescent="0.3">
      <c r="A52" s="35"/>
      <c r="B52" s="27" t="s">
        <v>28</v>
      </c>
      <c r="C52" s="38">
        <f>+C50*$I$52</f>
        <v>126678.68852459016</v>
      </c>
      <c r="D52" s="38">
        <f t="shared" ref="D52:H52" si="3">+D50*$I$52</f>
        <v>114727.86885245903</v>
      </c>
      <c r="E52" s="44">
        <f t="shared" si="3"/>
        <v>0</v>
      </c>
      <c r="F52" s="38">
        <f t="shared" si="3"/>
        <v>141019.67213114756</v>
      </c>
      <c r="G52" s="38">
        <f t="shared" si="3"/>
        <v>204359.01639344264</v>
      </c>
      <c r="H52" s="38">
        <f t="shared" si="3"/>
        <v>142214.75409836066</v>
      </c>
      <c r="I52" s="37">
        <v>729000</v>
      </c>
    </row>
    <row r="57" spans="1:15" ht="15.75" thickBot="1" x14ac:dyDescent="0.3"/>
    <row r="58" spans="1:15" s="4" customFormat="1" x14ac:dyDescent="0.25">
      <c r="A58" s="2"/>
      <c r="B58" s="3"/>
      <c r="C58" s="8"/>
      <c r="D58" s="3" t="s">
        <v>0</v>
      </c>
      <c r="E58" s="9"/>
      <c r="F58" s="3"/>
      <c r="G58" s="3" t="s">
        <v>4</v>
      </c>
      <c r="H58" s="3"/>
      <c r="I58" s="8"/>
      <c r="J58" s="3" t="s">
        <v>5</v>
      </c>
      <c r="K58" s="9"/>
      <c r="L58" s="3"/>
      <c r="M58" s="3"/>
      <c r="N58" s="3"/>
      <c r="O58" s="3"/>
    </row>
    <row r="59" spans="1:15" s="7" customFormat="1" ht="15.75" thickBot="1" x14ac:dyDescent="0.3">
      <c r="A59" s="5"/>
      <c r="B59" s="6"/>
      <c r="C59" s="10" t="s">
        <v>1</v>
      </c>
      <c r="D59" s="6" t="s">
        <v>2</v>
      </c>
      <c r="E59" s="11" t="s">
        <v>3</v>
      </c>
      <c r="F59" s="6" t="s">
        <v>1</v>
      </c>
      <c r="G59" s="6" t="s">
        <v>2</v>
      </c>
      <c r="H59" s="6" t="s">
        <v>3</v>
      </c>
      <c r="I59" s="10" t="s">
        <v>1</v>
      </c>
      <c r="J59" s="6" t="s">
        <v>2</v>
      </c>
      <c r="K59" s="11" t="s">
        <v>3</v>
      </c>
      <c r="L59" s="6"/>
      <c r="M59" s="6"/>
      <c r="N59" s="6"/>
      <c r="O59" s="6"/>
    </row>
    <row r="60" spans="1:15" x14ac:dyDescent="0.25">
      <c r="C60" s="12"/>
      <c r="D60" s="13"/>
      <c r="E60" s="14"/>
      <c r="I60" s="12"/>
      <c r="J60" s="13"/>
      <c r="K60" s="14"/>
    </row>
    <row r="61" spans="1:15" x14ac:dyDescent="0.25">
      <c r="B61" s="1" t="s">
        <v>29</v>
      </c>
      <c r="C61" s="12"/>
      <c r="D61" s="13"/>
      <c r="E61" s="17">
        <f>+E16</f>
        <v>502596.6</v>
      </c>
      <c r="H61" s="18">
        <f>+H16</f>
        <v>543567.94999999995</v>
      </c>
      <c r="I61" s="12"/>
      <c r="J61" s="13"/>
      <c r="K61" s="17">
        <f>+K16</f>
        <v>438588.5</v>
      </c>
    </row>
    <row r="62" spans="1:15" x14ac:dyDescent="0.25">
      <c r="C62" s="12"/>
      <c r="D62" s="13"/>
      <c r="E62" s="14"/>
      <c r="I62" s="12"/>
      <c r="J62" s="13"/>
      <c r="K62" s="14"/>
    </row>
    <row r="63" spans="1:15" x14ac:dyDescent="0.25">
      <c r="A63" t="s">
        <v>32</v>
      </c>
      <c r="B63" s="1" t="s">
        <v>33</v>
      </c>
      <c r="C63" s="15">
        <f>+E61</f>
        <v>502596.6</v>
      </c>
      <c r="D63" s="57">
        <f>+M38</f>
        <v>6.5977591186449289E-2</v>
      </c>
      <c r="E63" s="17">
        <f>D63*C63</f>
        <v>33160.113006499378</v>
      </c>
      <c r="F63" s="15">
        <f>+H61</f>
        <v>543567.94999999995</v>
      </c>
      <c r="G63" s="58">
        <f>+D63</f>
        <v>6.5977591186449289E-2</v>
      </c>
      <c r="H63" s="17">
        <f>G63*F63</f>
        <v>35863.303987156301</v>
      </c>
      <c r="I63" s="15">
        <f>+K61</f>
        <v>438588.5</v>
      </c>
      <c r="J63" s="57">
        <f>+G63</f>
        <v>6.5977591186449289E-2</v>
      </c>
      <c r="K63" s="17">
        <f>I63*J63</f>
        <v>28937.012752078015</v>
      </c>
    </row>
    <row r="64" spans="1:15" x14ac:dyDescent="0.25">
      <c r="C64" s="15"/>
      <c r="D64" s="16"/>
      <c r="E64" s="17"/>
      <c r="F64" s="18"/>
      <c r="G64" s="18"/>
      <c r="H64" s="18"/>
      <c r="I64" s="15"/>
      <c r="J64" s="16"/>
      <c r="K64" s="17"/>
    </row>
    <row r="65" spans="1:15" x14ac:dyDescent="0.25">
      <c r="B65" s="45" t="s">
        <v>34</v>
      </c>
      <c r="C65" s="51"/>
      <c r="D65" s="52"/>
      <c r="E65" s="53">
        <f>+E61+E63</f>
        <v>535756.71300649934</v>
      </c>
      <c r="F65" s="54"/>
      <c r="G65" s="54"/>
      <c r="H65" s="53">
        <f>+H61+H63</f>
        <v>579431.2539871562</v>
      </c>
      <c r="I65" s="51"/>
      <c r="J65" s="52"/>
      <c r="K65" s="53">
        <f>+K61+K63</f>
        <v>467525.51275207801</v>
      </c>
    </row>
    <row r="66" spans="1:15" x14ac:dyDescent="0.25">
      <c r="C66" s="15"/>
      <c r="D66" s="16"/>
      <c r="E66" s="17"/>
      <c r="F66" s="18"/>
      <c r="G66" s="18"/>
      <c r="H66" s="18"/>
      <c r="I66" s="15"/>
      <c r="J66" s="16"/>
      <c r="K66" s="17"/>
    </row>
    <row r="67" spans="1:15" x14ac:dyDescent="0.25">
      <c r="A67" t="s">
        <v>12</v>
      </c>
      <c r="B67" s="1" t="s">
        <v>35</v>
      </c>
      <c r="C67" s="15">
        <f>+E65</f>
        <v>535756.71300649934</v>
      </c>
      <c r="D67" s="57">
        <f>+K112</f>
        <v>8.0674223886686255E-2</v>
      </c>
      <c r="E67" s="17">
        <f>C67*D67</f>
        <v>43221.757013881441</v>
      </c>
      <c r="F67" s="18">
        <f>+H65</f>
        <v>579431.2539871562</v>
      </c>
      <c r="G67" s="57">
        <f>+D67</f>
        <v>8.0674223886686255E-2</v>
      </c>
      <c r="H67" s="18">
        <f>F67*G67</f>
        <v>46745.166711103207</v>
      </c>
      <c r="I67" s="15">
        <f>+K65</f>
        <v>467525.51275207801</v>
      </c>
      <c r="J67" s="57">
        <f>+D67</f>
        <v>8.0674223886686255E-2</v>
      </c>
      <c r="K67" s="17">
        <f>I67*J67</f>
        <v>37717.257888498934</v>
      </c>
    </row>
    <row r="68" spans="1:15" x14ac:dyDescent="0.25">
      <c r="C68" s="15"/>
      <c r="D68" s="16"/>
      <c r="E68" s="17"/>
      <c r="F68" s="18"/>
      <c r="G68" s="18"/>
      <c r="H68" s="18"/>
      <c r="I68" s="15"/>
      <c r="J68" s="16"/>
      <c r="K68" s="17"/>
    </row>
    <row r="69" spans="1:15" x14ac:dyDescent="0.25">
      <c r="C69" s="15"/>
      <c r="D69" s="16"/>
      <c r="E69" s="17"/>
      <c r="F69" s="18"/>
      <c r="G69" s="18"/>
      <c r="H69" s="18"/>
      <c r="I69" s="15"/>
      <c r="J69" s="16"/>
      <c r="K69" s="17"/>
    </row>
    <row r="70" spans="1:15" ht="15.75" thickBot="1" x14ac:dyDescent="0.3">
      <c r="C70" s="15"/>
      <c r="D70" s="16"/>
      <c r="E70" s="17"/>
      <c r="F70" s="18"/>
      <c r="G70" s="18"/>
      <c r="H70" s="18"/>
      <c r="I70" s="15"/>
      <c r="J70" s="16"/>
      <c r="K70" s="17"/>
    </row>
    <row r="71" spans="1:15" s="4" customFormat="1" x14ac:dyDescent="0.25">
      <c r="A71" s="2"/>
      <c r="B71" s="3" t="s">
        <v>30</v>
      </c>
      <c r="C71" s="19">
        <v>40</v>
      </c>
      <c r="D71" s="20">
        <f>+E71/C71</f>
        <v>14474.461750509519</v>
      </c>
      <c r="E71" s="21">
        <f>+E65+E67</f>
        <v>578978.4700203808</v>
      </c>
      <c r="F71" s="20">
        <v>45</v>
      </c>
      <c r="G71" s="20">
        <f>+H71/F71</f>
        <v>13915.03157107243</v>
      </c>
      <c r="H71" s="21">
        <f>+H65+H67</f>
        <v>626176.42069825938</v>
      </c>
      <c r="I71" s="19">
        <v>30</v>
      </c>
      <c r="J71" s="20">
        <f>+K71/I71</f>
        <v>16841.425688019233</v>
      </c>
      <c r="K71" s="21">
        <f>+K65+K67</f>
        <v>505242.77064057696</v>
      </c>
      <c r="L71" s="3"/>
      <c r="M71" s="3"/>
      <c r="N71" s="3"/>
      <c r="O71" s="3"/>
    </row>
    <row r="72" spans="1:15" s="7" customFormat="1" ht="15.75" thickBot="1" x14ac:dyDescent="0.3">
      <c r="A72" s="5"/>
      <c r="B72" s="6"/>
      <c r="C72" s="22"/>
      <c r="D72" s="23"/>
      <c r="E72" s="24"/>
      <c r="F72" s="23"/>
      <c r="G72" s="23"/>
      <c r="H72" s="23"/>
      <c r="I72" s="22"/>
      <c r="J72" s="23"/>
      <c r="K72" s="24"/>
      <c r="L72" s="6"/>
      <c r="M72" s="6"/>
      <c r="N72" s="6"/>
      <c r="O72" s="6"/>
    </row>
    <row r="73" spans="1:15" x14ac:dyDescent="0.25">
      <c r="A73" t="s">
        <v>41</v>
      </c>
      <c r="B73" s="8" t="s">
        <v>40</v>
      </c>
      <c r="C73" s="20"/>
      <c r="D73" s="20"/>
      <c r="E73" s="20">
        <v>529360</v>
      </c>
      <c r="F73" s="20"/>
      <c r="G73" s="20"/>
      <c r="H73" s="20">
        <v>643860</v>
      </c>
      <c r="I73" s="20"/>
      <c r="J73" s="20"/>
      <c r="K73" s="21">
        <v>559840</v>
      </c>
    </row>
    <row r="74" spans="1:15" ht="15.75" thickBot="1" x14ac:dyDescent="0.3">
      <c r="B74" s="12" t="s">
        <v>42</v>
      </c>
      <c r="C74" s="16"/>
      <c r="D74" s="16"/>
      <c r="E74" s="16">
        <f>+C52</f>
        <v>126678.68852459016</v>
      </c>
      <c r="F74" s="16"/>
      <c r="G74" s="16"/>
      <c r="H74" s="16">
        <f>+D52</f>
        <v>114727.86885245903</v>
      </c>
      <c r="I74" s="16"/>
      <c r="J74" s="16"/>
      <c r="K74" s="17">
        <v>0</v>
      </c>
    </row>
    <row r="75" spans="1:15" ht="15.75" thickBot="1" x14ac:dyDescent="0.3">
      <c r="B75" s="61"/>
      <c r="C75" s="63"/>
      <c r="D75" s="63"/>
      <c r="E75" s="63">
        <f>+E73+E74</f>
        <v>656038.68852459011</v>
      </c>
      <c r="F75" s="63"/>
      <c r="G75" s="63"/>
      <c r="H75" s="63">
        <f>+H73+H74</f>
        <v>758587.86885245901</v>
      </c>
      <c r="I75" s="63"/>
      <c r="J75" s="63"/>
      <c r="K75" s="64">
        <f>+K73</f>
        <v>559840</v>
      </c>
    </row>
    <row r="76" spans="1:15" ht="15.75" thickBot="1" x14ac:dyDescent="0.3">
      <c r="B76" s="61" t="s">
        <v>44</v>
      </c>
      <c r="C76" s="63">
        <f>C14</f>
        <v>40</v>
      </c>
      <c r="D76" s="63">
        <f>E76/C76</f>
        <v>1926.5054626052327</v>
      </c>
      <c r="E76" s="63">
        <f>+E73+E74-E71</f>
        <v>77060.218504209304</v>
      </c>
      <c r="F76" s="63">
        <f>F14</f>
        <v>45</v>
      </c>
      <c r="G76" s="63">
        <f>+H76/F76</f>
        <v>2942.4766256488806</v>
      </c>
      <c r="H76" s="63">
        <f>+H73+H74-H71</f>
        <v>132411.44815419964</v>
      </c>
      <c r="I76" s="63">
        <f>I14</f>
        <v>30</v>
      </c>
      <c r="J76" s="63">
        <f>+K76/I76</f>
        <v>1819.9076453141015</v>
      </c>
      <c r="K76" s="64">
        <f>+K73-K71</f>
        <v>54597.229359423043</v>
      </c>
    </row>
    <row r="77" spans="1:15" ht="15.75" thickBot="1" x14ac:dyDescent="0.3">
      <c r="B77" s="13"/>
      <c r="C77" s="16"/>
      <c r="D77" s="16"/>
      <c r="E77" s="16"/>
      <c r="F77" s="16"/>
      <c r="G77" s="16"/>
      <c r="H77" s="16"/>
      <c r="I77" s="16"/>
      <c r="J77" s="16"/>
      <c r="K77" s="16"/>
    </row>
    <row r="78" spans="1:15" ht="15.75" thickBot="1" x14ac:dyDescent="0.3">
      <c r="B78" s="13"/>
      <c r="C78" s="16"/>
      <c r="D78" s="16"/>
      <c r="E78" s="66">
        <f>+E76/E75</f>
        <v>0.11746291773967668</v>
      </c>
      <c r="F78" s="16"/>
      <c r="G78" s="16"/>
      <c r="H78" s="66">
        <f>+H76/H75</f>
        <v>0.17454991516606089</v>
      </c>
      <c r="I78" s="16"/>
      <c r="J78" s="16"/>
      <c r="K78" s="66">
        <f>+K76/K75</f>
        <v>9.7522916117860542E-2</v>
      </c>
    </row>
    <row r="79" spans="1:15" x14ac:dyDescent="0.25">
      <c r="B79" s="13"/>
      <c r="C79" s="16"/>
      <c r="D79" s="16"/>
      <c r="E79" s="16"/>
      <c r="F79" s="16"/>
      <c r="G79" s="16"/>
      <c r="H79" s="16"/>
      <c r="I79" s="16"/>
      <c r="J79" s="16"/>
      <c r="K79" s="16"/>
    </row>
    <row r="80" spans="1:15" x14ac:dyDescent="0.25">
      <c r="B80" s="13"/>
      <c r="C80" s="16"/>
      <c r="D80" s="16"/>
      <c r="E80" s="16">
        <v>18</v>
      </c>
      <c r="F80" s="16"/>
      <c r="G80" s="16"/>
      <c r="H80" s="16"/>
      <c r="I80" s="16"/>
      <c r="J80" s="16"/>
      <c r="K80" s="16"/>
    </row>
    <row r="81" spans="1:15" x14ac:dyDescent="0.25">
      <c r="B81" s="13"/>
      <c r="C81" s="16"/>
      <c r="D81" s="16"/>
      <c r="E81" s="111">
        <f>E80*E78</f>
        <v>2.1143325193141802</v>
      </c>
      <c r="F81" s="16"/>
      <c r="G81" s="16"/>
      <c r="H81" s="16"/>
      <c r="I81" s="16"/>
      <c r="J81" s="16"/>
      <c r="K81" s="16"/>
    </row>
    <row r="82" spans="1:15" ht="15.75" thickBot="1" x14ac:dyDescent="0.3">
      <c r="C82" s="18"/>
      <c r="D82" s="18"/>
      <c r="E82" s="18"/>
      <c r="F82" s="18"/>
      <c r="G82" s="18"/>
      <c r="H82" s="18"/>
      <c r="I82" s="18"/>
      <c r="J82" s="18"/>
      <c r="K82" s="18"/>
    </row>
    <row r="83" spans="1:15" s="4" customFormat="1" x14ac:dyDescent="0.25">
      <c r="A83" s="2"/>
      <c r="B83" s="3"/>
      <c r="C83" s="19"/>
      <c r="D83" s="20" t="s">
        <v>14</v>
      </c>
      <c r="E83" s="21"/>
      <c r="F83" s="20"/>
      <c r="G83" s="20" t="s">
        <v>15</v>
      </c>
      <c r="H83" s="20"/>
      <c r="I83" s="19"/>
      <c r="J83" s="20" t="s">
        <v>16</v>
      </c>
      <c r="K83" s="21"/>
      <c r="L83" s="3"/>
      <c r="M83" s="3"/>
      <c r="N83" s="3"/>
      <c r="O83" s="3"/>
    </row>
    <row r="84" spans="1:15" s="7" customFormat="1" ht="15.75" thickBot="1" x14ac:dyDescent="0.3">
      <c r="A84" s="5"/>
      <c r="B84" s="6"/>
      <c r="C84" s="22" t="s">
        <v>1</v>
      </c>
      <c r="D84" s="23" t="s">
        <v>2</v>
      </c>
      <c r="E84" s="24" t="s">
        <v>3</v>
      </c>
      <c r="F84" s="23" t="s">
        <v>1</v>
      </c>
      <c r="G84" s="23" t="s">
        <v>2</v>
      </c>
      <c r="H84" s="23" t="s">
        <v>3</v>
      </c>
      <c r="I84" s="22" t="s">
        <v>1</v>
      </c>
      <c r="J84" s="23" t="s">
        <v>2</v>
      </c>
      <c r="K84" s="24" t="s">
        <v>3</v>
      </c>
      <c r="L84" s="6"/>
      <c r="M84" s="6"/>
      <c r="N84" s="6"/>
      <c r="O84" s="6"/>
    </row>
    <row r="85" spans="1:15" x14ac:dyDescent="0.25">
      <c r="C85" s="15"/>
      <c r="D85" s="16"/>
      <c r="E85" s="17"/>
      <c r="F85" s="18"/>
      <c r="G85" s="18"/>
      <c r="H85" s="18"/>
      <c r="I85" s="15"/>
      <c r="J85" s="16"/>
      <c r="K85" s="17"/>
    </row>
    <row r="86" spans="1:15" x14ac:dyDescent="0.25">
      <c r="B86" s="1" t="s">
        <v>29</v>
      </c>
      <c r="C86" s="15"/>
      <c r="D86" s="16"/>
      <c r="E86" s="17">
        <f>+E33</f>
        <v>277632.3</v>
      </c>
      <c r="F86" s="18"/>
      <c r="G86" s="18"/>
      <c r="H86" s="18">
        <f>+H33</f>
        <v>305648.8</v>
      </c>
      <c r="I86" s="15"/>
      <c r="J86" s="16"/>
      <c r="K86" s="17">
        <f>+K33</f>
        <v>237688.09999999998</v>
      </c>
    </row>
    <row r="87" spans="1:15" x14ac:dyDescent="0.25">
      <c r="C87" s="15"/>
      <c r="D87" s="16"/>
      <c r="E87" s="17"/>
      <c r="F87" s="18"/>
      <c r="G87" s="18"/>
      <c r="H87" s="18"/>
      <c r="I87" s="15"/>
      <c r="J87" s="16"/>
      <c r="K87" s="17"/>
    </row>
    <row r="88" spans="1:15" x14ac:dyDescent="0.25">
      <c r="A88" t="s">
        <v>10</v>
      </c>
      <c r="B88" s="1" t="s">
        <v>33</v>
      </c>
      <c r="C88" s="15">
        <f>+E86</f>
        <v>277632.3</v>
      </c>
      <c r="D88" s="57">
        <f>+D63</f>
        <v>6.5977591186449289E-2</v>
      </c>
      <c r="E88" s="17">
        <f>+D88*C88</f>
        <v>18317.510389553645</v>
      </c>
      <c r="F88" s="15">
        <f>+H86</f>
        <v>305648.8</v>
      </c>
      <c r="G88" s="58">
        <f>+D88</f>
        <v>6.5977591186449289E-2</v>
      </c>
      <c r="H88" s="18">
        <f>F88*G88</f>
        <v>20165.971573028801</v>
      </c>
      <c r="I88" s="15">
        <f>+K86</f>
        <v>237688.09999999998</v>
      </c>
      <c r="J88" s="57">
        <f>+D88</f>
        <v>6.5977591186449289E-2</v>
      </c>
      <c r="K88" s="17">
        <f>I88*J88</f>
        <v>15682.088291683876</v>
      </c>
    </row>
    <row r="89" spans="1:15" x14ac:dyDescent="0.25">
      <c r="C89" s="15"/>
      <c r="D89" s="16"/>
      <c r="E89" s="17"/>
      <c r="F89" s="18"/>
      <c r="G89" s="18"/>
      <c r="H89" s="18"/>
      <c r="I89" s="15"/>
      <c r="J89" s="16"/>
      <c r="K89" s="17"/>
    </row>
    <row r="90" spans="1:15" x14ac:dyDescent="0.25">
      <c r="B90" s="45" t="s">
        <v>34</v>
      </c>
      <c r="C90" s="51"/>
      <c r="D90" s="52"/>
      <c r="E90" s="53">
        <f>E88+E86</f>
        <v>295949.81038955366</v>
      </c>
      <c r="F90" s="54"/>
      <c r="G90" s="54"/>
      <c r="H90" s="53">
        <f>H88+H86</f>
        <v>325814.77157302876</v>
      </c>
      <c r="I90" s="51"/>
      <c r="J90" s="52"/>
      <c r="K90" s="53">
        <f>K88+K86</f>
        <v>253370.18829168385</v>
      </c>
    </row>
    <row r="91" spans="1:15" x14ac:dyDescent="0.25">
      <c r="C91" s="15"/>
      <c r="D91" s="16"/>
      <c r="E91" s="17"/>
      <c r="F91" s="18"/>
      <c r="G91" s="18"/>
      <c r="H91" s="18"/>
      <c r="I91" s="15"/>
      <c r="J91" s="16"/>
      <c r="K91" s="17"/>
    </row>
    <row r="92" spans="1:15" x14ac:dyDescent="0.25">
      <c r="A92" t="s">
        <v>12</v>
      </c>
      <c r="B92" s="1" t="s">
        <v>35</v>
      </c>
      <c r="C92" s="15">
        <f>+E90</f>
        <v>295949.81038955366</v>
      </c>
      <c r="D92" s="57">
        <f>+D67</f>
        <v>8.0674223886686255E-2</v>
      </c>
      <c r="E92" s="17">
        <f>C92*D92</f>
        <v>23875.521262589198</v>
      </c>
      <c r="F92" s="18">
        <f>+H90</f>
        <v>325814.77157302876</v>
      </c>
      <c r="G92" s="58">
        <f>+G67</f>
        <v>8.0674223886686255E-2</v>
      </c>
      <c r="H92" s="18">
        <f>F92*G92</f>
        <v>26284.853827472063</v>
      </c>
      <c r="I92" s="15">
        <f>+K90</f>
        <v>253370.18829168385</v>
      </c>
      <c r="J92" s="57">
        <f>+J67</f>
        <v>8.0674223886686255E-2</v>
      </c>
      <c r="K92" s="17">
        <f>I92*J92</f>
        <v>20440.443296455156</v>
      </c>
    </row>
    <row r="93" spans="1:15" x14ac:dyDescent="0.25">
      <c r="C93" s="15"/>
      <c r="D93" s="16"/>
      <c r="E93" s="17"/>
      <c r="F93" s="18"/>
      <c r="G93" s="18"/>
      <c r="H93" s="18"/>
      <c r="I93" s="15"/>
      <c r="J93" s="16"/>
      <c r="K93" s="17"/>
    </row>
    <row r="94" spans="1:15" x14ac:dyDescent="0.25">
      <c r="A94" t="s">
        <v>13</v>
      </c>
      <c r="B94" s="46"/>
      <c r="C94" s="47"/>
      <c r="D94" s="48"/>
      <c r="E94" s="49"/>
      <c r="F94" s="50"/>
      <c r="G94" s="50"/>
      <c r="H94" s="50"/>
      <c r="I94" s="47"/>
      <c r="J94" s="48"/>
      <c r="K94" s="49"/>
    </row>
    <row r="95" spans="1:15" ht="15.75" thickBot="1" x14ac:dyDescent="0.3">
      <c r="C95" s="15"/>
      <c r="D95" s="16"/>
      <c r="E95" s="17"/>
      <c r="F95" s="18"/>
      <c r="G95" s="18"/>
      <c r="H95" s="18"/>
      <c r="I95" s="15"/>
      <c r="J95" s="16"/>
      <c r="K95" s="17"/>
    </row>
    <row r="96" spans="1:15" s="4" customFormat="1" x14ac:dyDescent="0.25">
      <c r="A96" s="2"/>
      <c r="B96" s="3" t="s">
        <v>30</v>
      </c>
      <c r="C96" s="19">
        <v>40</v>
      </c>
      <c r="D96" s="20">
        <f>+E96/C96</f>
        <v>7995.6332913035712</v>
      </c>
      <c r="E96" s="21">
        <f>+E90+E92</f>
        <v>319825.33165214286</v>
      </c>
      <c r="F96" s="20">
        <v>45</v>
      </c>
      <c r="G96" s="20">
        <f>+H96/F96</f>
        <v>7824.4361200111298</v>
      </c>
      <c r="H96" s="21">
        <f>+H90+H92</f>
        <v>352099.62540050084</v>
      </c>
      <c r="I96" s="19">
        <v>30</v>
      </c>
      <c r="J96" s="20">
        <f>+K96/I96</f>
        <v>9127.0210529379656</v>
      </c>
      <c r="K96" s="21">
        <f>+K90+K92</f>
        <v>273810.63158813899</v>
      </c>
      <c r="L96" s="3"/>
      <c r="M96" s="3"/>
      <c r="N96" s="3"/>
      <c r="O96" s="3"/>
    </row>
    <row r="97" spans="1:15" s="7" customFormat="1" ht="15.75" thickBot="1" x14ac:dyDescent="0.3">
      <c r="A97" s="5"/>
      <c r="B97" s="6"/>
      <c r="C97" s="22"/>
      <c r="D97" s="23"/>
      <c r="E97" s="24"/>
      <c r="F97" s="23"/>
      <c r="G97" s="23"/>
      <c r="H97" s="23"/>
      <c r="I97" s="22"/>
      <c r="J97" s="23"/>
      <c r="K97" s="24"/>
      <c r="L97" s="6"/>
      <c r="M97" s="6"/>
      <c r="N97" s="6"/>
      <c r="O97" s="6"/>
    </row>
    <row r="98" spans="1:15" x14ac:dyDescent="0.25">
      <c r="B98" s="8" t="s">
        <v>40</v>
      </c>
      <c r="C98" s="3"/>
      <c r="D98" s="3"/>
      <c r="E98" s="3">
        <v>75755</v>
      </c>
      <c r="F98" s="3"/>
      <c r="G98" s="3"/>
      <c r="H98" s="3">
        <v>90473</v>
      </c>
      <c r="I98" s="3"/>
      <c r="J98" s="3"/>
      <c r="K98" s="9">
        <v>62103</v>
      </c>
    </row>
    <row r="99" spans="1:15" ht="15.75" thickBot="1" x14ac:dyDescent="0.3">
      <c r="B99" s="12" t="s">
        <v>43</v>
      </c>
      <c r="C99" s="13"/>
      <c r="D99" s="13"/>
      <c r="E99" s="59">
        <f>+F52</f>
        <v>141019.67213114756</v>
      </c>
      <c r="F99" s="13"/>
      <c r="G99" s="13"/>
      <c r="H99" s="59">
        <f>+G52</f>
        <v>204359.01639344264</v>
      </c>
      <c r="I99" s="13"/>
      <c r="J99" s="13"/>
      <c r="K99" s="60">
        <f>+H52</f>
        <v>142214.75409836066</v>
      </c>
    </row>
    <row r="100" spans="1:15" ht="15.75" thickBot="1" x14ac:dyDescent="0.3">
      <c r="B100" s="61" t="s">
        <v>31</v>
      </c>
      <c r="C100" s="36"/>
      <c r="D100" s="36"/>
      <c r="E100" s="38">
        <f>+E99+E98</f>
        <v>216774.67213114756</v>
      </c>
      <c r="F100" s="36"/>
      <c r="G100" s="36"/>
      <c r="H100" s="38">
        <f>+H99+H98</f>
        <v>294832.01639344264</v>
      </c>
      <c r="I100" s="36"/>
      <c r="J100" s="36"/>
      <c r="K100" s="38">
        <f>+K99+K98</f>
        <v>204317.75409836066</v>
      </c>
    </row>
    <row r="101" spans="1:15" ht="15.75" thickBot="1" x14ac:dyDescent="0.3">
      <c r="B101" s="61" t="s">
        <v>46</v>
      </c>
      <c r="C101" s="63">
        <f>C31</f>
        <v>15</v>
      </c>
      <c r="D101" s="63">
        <f>+E101/C101</f>
        <v>-6870.043968066354</v>
      </c>
      <c r="E101" s="63">
        <f>+E100-E96</f>
        <v>-103050.65952099531</v>
      </c>
      <c r="F101" s="63">
        <f>F31</f>
        <v>20</v>
      </c>
      <c r="G101" s="63">
        <f>+H101/F101</f>
        <v>-2863.38045035291</v>
      </c>
      <c r="H101" s="63">
        <f>+H100-H96</f>
        <v>-57267.609007058199</v>
      </c>
      <c r="I101" s="63">
        <f>I31</f>
        <v>15</v>
      </c>
      <c r="J101" s="63">
        <f>+K101/I101</f>
        <v>-4632.858499318555</v>
      </c>
      <c r="K101" s="63">
        <f>+K100-K96</f>
        <v>-69492.87748977833</v>
      </c>
    </row>
    <row r="102" spans="1:15" ht="15.75" thickBot="1" x14ac:dyDescent="0.3"/>
    <row r="103" spans="1:15" ht="15.75" thickBot="1" x14ac:dyDescent="0.3">
      <c r="E103" s="67">
        <f>+E101/E100</f>
        <v>-0.47538145719648556</v>
      </c>
      <c r="H103" s="67">
        <f>+H101/H100</f>
        <v>-0.1942380943141421</v>
      </c>
      <c r="K103" s="67">
        <f>+K101/K100</f>
        <v>-0.34012158070376863</v>
      </c>
    </row>
    <row r="107" spans="1:15" ht="15.75" thickBot="1" x14ac:dyDescent="0.3"/>
    <row r="108" spans="1:15" ht="15.75" thickBot="1" x14ac:dyDescent="0.3">
      <c r="H108" s="1" t="s">
        <v>36</v>
      </c>
      <c r="I108" s="1" t="s">
        <v>37</v>
      </c>
      <c r="K108" s="55">
        <f>+E65+H65+K65+E90+H90+K90</f>
        <v>2457848.25</v>
      </c>
    </row>
    <row r="110" spans="1:15" x14ac:dyDescent="0.25">
      <c r="I110" s="1" t="s">
        <v>38</v>
      </c>
      <c r="K110" s="1">
        <v>198285</v>
      </c>
    </row>
    <row r="111" spans="1:15" ht="15.75" thickBot="1" x14ac:dyDescent="0.3"/>
    <row r="112" spans="1:15" ht="15.75" thickBot="1" x14ac:dyDescent="0.3">
      <c r="I112" s="1" t="s">
        <v>39</v>
      </c>
      <c r="K112" s="56">
        <f>+K110/K108</f>
        <v>8.0674223886686255E-2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opLeftCell="H115" workbookViewId="0">
      <selection activeCell="P107" sqref="P107"/>
    </sheetView>
  </sheetViews>
  <sheetFormatPr baseColWidth="10" defaultRowHeight="23.25" x14ac:dyDescent="0.35"/>
  <cols>
    <col min="2" max="2" width="31.5703125" customWidth="1"/>
    <col min="3" max="3" width="12.28515625" style="1" customWidth="1"/>
    <col min="4" max="4" width="18.5703125" customWidth="1"/>
    <col min="5" max="5" width="11.42578125" style="31"/>
    <col min="7" max="7" width="24" style="120" customWidth="1"/>
  </cols>
  <sheetData>
    <row r="1" spans="1:7" ht="24" thickBot="1" x14ac:dyDescent="0.4"/>
    <row r="2" spans="1:7" s="68" customFormat="1" ht="24" thickBot="1" x14ac:dyDescent="0.4">
      <c r="A2" s="35"/>
      <c r="B2" s="68" t="s">
        <v>49</v>
      </c>
      <c r="C2" s="36"/>
      <c r="D2" s="68" t="s">
        <v>50</v>
      </c>
      <c r="E2" s="38" t="s">
        <v>51</v>
      </c>
      <c r="F2" s="68" t="s">
        <v>52</v>
      </c>
      <c r="G2" s="121" t="s">
        <v>53</v>
      </c>
    </row>
    <row r="3" spans="1:7" ht="24" thickBot="1" x14ac:dyDescent="0.4"/>
    <row r="4" spans="1:7" s="70" customFormat="1" x14ac:dyDescent="0.35">
      <c r="A4" s="69"/>
      <c r="B4" s="70" t="s">
        <v>47</v>
      </c>
      <c r="C4" s="112">
        <v>1</v>
      </c>
      <c r="D4" s="70" t="s">
        <v>54</v>
      </c>
      <c r="E4" s="71">
        <v>48352</v>
      </c>
      <c r="G4" s="122"/>
    </row>
    <row r="5" spans="1:7" s="73" customFormat="1" x14ac:dyDescent="0.35">
      <c r="A5" s="72"/>
      <c r="B5" s="73" t="s">
        <v>48</v>
      </c>
      <c r="C5" s="113">
        <v>2</v>
      </c>
      <c r="D5" s="73" t="s">
        <v>55</v>
      </c>
      <c r="E5" s="74">
        <v>37654</v>
      </c>
      <c r="G5" s="123"/>
    </row>
    <row r="6" spans="1:7" s="73" customFormat="1" x14ac:dyDescent="0.35">
      <c r="A6" s="72"/>
      <c r="C6" s="113">
        <v>3</v>
      </c>
      <c r="D6" s="73" t="s">
        <v>56</v>
      </c>
      <c r="E6" s="74">
        <v>20088</v>
      </c>
      <c r="G6" s="123"/>
    </row>
    <row r="7" spans="1:7" s="73" customFormat="1" x14ac:dyDescent="0.35">
      <c r="A7" s="72"/>
      <c r="C7" s="113">
        <v>4</v>
      </c>
      <c r="D7" s="73" t="s">
        <v>57</v>
      </c>
      <c r="E7" s="74">
        <v>21128</v>
      </c>
      <c r="G7" s="123"/>
    </row>
    <row r="8" spans="1:7" s="73" customFormat="1" x14ac:dyDescent="0.35">
      <c r="A8" s="72"/>
      <c r="C8" s="113"/>
      <c r="E8" s="74"/>
      <c r="G8" s="123"/>
    </row>
    <row r="9" spans="1:7" s="76" customFormat="1" ht="24" thickBot="1" x14ac:dyDescent="0.4">
      <c r="A9" s="75"/>
      <c r="C9" s="114"/>
      <c r="D9" s="76" t="s">
        <v>31</v>
      </c>
      <c r="E9" s="82">
        <f>SUM(E4:E7)</f>
        <v>127222</v>
      </c>
      <c r="F9" s="76">
        <v>5800</v>
      </c>
      <c r="G9" s="124">
        <f>+E9/F9</f>
        <v>21.934827586206897</v>
      </c>
    </row>
    <row r="10" spans="1:7" ht="24" thickBot="1" x14ac:dyDescent="0.4"/>
    <row r="11" spans="1:7" s="4" customFormat="1" x14ac:dyDescent="0.35">
      <c r="A11" s="2"/>
      <c r="B11" s="4" t="s">
        <v>58</v>
      </c>
      <c r="C11" s="3">
        <v>1</v>
      </c>
      <c r="D11" s="4" t="s">
        <v>60</v>
      </c>
      <c r="E11" s="77">
        <v>25055</v>
      </c>
      <c r="G11" s="122"/>
    </row>
    <row r="12" spans="1:7" s="79" customFormat="1" x14ac:dyDescent="0.35">
      <c r="A12" s="78"/>
      <c r="B12" s="79" t="s">
        <v>59</v>
      </c>
      <c r="C12" s="13">
        <v>2</v>
      </c>
      <c r="D12" s="79" t="s">
        <v>61</v>
      </c>
      <c r="E12" s="59">
        <v>20680</v>
      </c>
      <c r="G12" s="123"/>
    </row>
    <row r="13" spans="1:7" s="79" customFormat="1" x14ac:dyDescent="0.35">
      <c r="A13" s="78"/>
      <c r="C13" s="13">
        <v>3</v>
      </c>
      <c r="D13" s="79" t="s">
        <v>62</v>
      </c>
      <c r="E13" s="59">
        <v>27419</v>
      </c>
      <c r="G13" s="123"/>
    </row>
    <row r="14" spans="1:7" s="79" customFormat="1" x14ac:dyDescent="0.35">
      <c r="A14" s="78"/>
      <c r="C14" s="13">
        <v>4</v>
      </c>
      <c r="D14" s="79" t="s">
        <v>63</v>
      </c>
      <c r="E14" s="59">
        <v>31339</v>
      </c>
      <c r="G14" s="123"/>
    </row>
    <row r="15" spans="1:7" s="79" customFormat="1" x14ac:dyDescent="0.35">
      <c r="A15" s="78"/>
      <c r="C15" s="13"/>
      <c r="E15" s="59"/>
      <c r="G15" s="123"/>
    </row>
    <row r="16" spans="1:7" s="7" customFormat="1" ht="24" thickBot="1" x14ac:dyDescent="0.4">
      <c r="A16" s="5"/>
      <c r="C16" s="6"/>
      <c r="D16" s="7" t="s">
        <v>31</v>
      </c>
      <c r="E16" s="81">
        <f>SUM(E11:E14)</f>
        <v>104493</v>
      </c>
      <c r="F16" s="7">
        <v>1188</v>
      </c>
      <c r="G16" s="124">
        <f>+E16/F16</f>
        <v>87.957070707070713</v>
      </c>
    </row>
    <row r="18" spans="1:7" ht="24" thickBot="1" x14ac:dyDescent="0.4"/>
    <row r="19" spans="1:7" s="4" customFormat="1" x14ac:dyDescent="0.35">
      <c r="A19" s="2"/>
      <c r="B19" s="4" t="s">
        <v>64</v>
      </c>
      <c r="C19" s="3">
        <v>1</v>
      </c>
      <c r="E19" s="77">
        <v>184989</v>
      </c>
      <c r="G19" s="122"/>
    </row>
    <row r="20" spans="1:7" s="79" customFormat="1" x14ac:dyDescent="0.35">
      <c r="A20" s="78"/>
      <c r="B20" s="79" t="s">
        <v>65</v>
      </c>
      <c r="C20" s="13">
        <v>2</v>
      </c>
      <c r="E20" s="59">
        <v>221728</v>
      </c>
      <c r="G20" s="123"/>
    </row>
    <row r="21" spans="1:7" s="79" customFormat="1" x14ac:dyDescent="0.35">
      <c r="A21" s="78"/>
      <c r="C21" s="13">
        <v>3</v>
      </c>
      <c r="E21" s="59">
        <v>129905</v>
      </c>
      <c r="G21" s="123"/>
    </row>
    <row r="22" spans="1:7" s="79" customFormat="1" x14ac:dyDescent="0.35">
      <c r="A22" s="78"/>
      <c r="C22" s="13"/>
      <c r="E22" s="59"/>
      <c r="G22" s="123"/>
    </row>
    <row r="23" spans="1:7" s="7" customFormat="1" ht="24" thickBot="1" x14ac:dyDescent="0.4">
      <c r="A23" s="5"/>
      <c r="C23" s="6"/>
      <c r="D23" s="7" t="s">
        <v>31</v>
      </c>
      <c r="E23" s="81">
        <f>+E21+E20+E19</f>
        <v>536622</v>
      </c>
      <c r="F23" s="7">
        <v>13300</v>
      </c>
      <c r="G23" s="124">
        <f>+E23/F23</f>
        <v>40.347518796992482</v>
      </c>
    </row>
    <row r="25" spans="1:7" ht="24" thickBot="1" x14ac:dyDescent="0.4"/>
    <row r="26" spans="1:7" s="4" customFormat="1" x14ac:dyDescent="0.35">
      <c r="A26" s="2"/>
      <c r="B26" s="4" t="s">
        <v>66</v>
      </c>
      <c r="C26" s="3">
        <v>1</v>
      </c>
      <c r="E26" s="77">
        <v>40913</v>
      </c>
      <c r="G26" s="122"/>
    </row>
    <row r="27" spans="1:7" s="79" customFormat="1" x14ac:dyDescent="0.35">
      <c r="A27" s="78"/>
      <c r="B27" s="79" t="s">
        <v>67</v>
      </c>
      <c r="C27" s="13">
        <v>2</v>
      </c>
      <c r="E27" s="59">
        <v>21636</v>
      </c>
      <c r="G27" s="123"/>
    </row>
    <row r="28" spans="1:7" s="79" customFormat="1" x14ac:dyDescent="0.35">
      <c r="A28" s="78"/>
      <c r="C28" s="13"/>
      <c r="E28" s="59"/>
      <c r="G28" s="123"/>
    </row>
    <row r="29" spans="1:7" s="7" customFormat="1" ht="24" thickBot="1" x14ac:dyDescent="0.4">
      <c r="A29" s="5"/>
      <c r="C29" s="6"/>
      <c r="D29" s="7" t="s">
        <v>31</v>
      </c>
      <c r="E29" s="81">
        <f>+E27+E26</f>
        <v>62549</v>
      </c>
      <c r="F29" s="7">
        <v>510</v>
      </c>
      <c r="G29" s="124">
        <f>+E29/F29</f>
        <v>122.64509803921568</v>
      </c>
    </row>
    <row r="32" spans="1:7" ht="24" thickBot="1" x14ac:dyDescent="0.4"/>
    <row r="33" spans="1:7" s="4" customFormat="1" x14ac:dyDescent="0.35">
      <c r="A33" s="2"/>
      <c r="B33" s="4" t="s">
        <v>68</v>
      </c>
      <c r="C33" s="3">
        <v>1</v>
      </c>
      <c r="E33" s="77">
        <v>50709</v>
      </c>
      <c r="G33" s="122"/>
    </row>
    <row r="34" spans="1:7" s="79" customFormat="1" x14ac:dyDescent="0.35">
      <c r="A34" s="78"/>
      <c r="B34" s="79" t="s">
        <v>69</v>
      </c>
      <c r="C34" s="13">
        <v>2</v>
      </c>
      <c r="E34" s="59">
        <v>28592</v>
      </c>
      <c r="G34" s="123"/>
    </row>
    <row r="35" spans="1:7" s="79" customFormat="1" x14ac:dyDescent="0.35">
      <c r="A35" s="78"/>
      <c r="C35" s="13">
        <v>3</v>
      </c>
      <c r="E35" s="59">
        <v>7298</v>
      </c>
      <c r="G35" s="123"/>
    </row>
    <row r="36" spans="1:7" s="79" customFormat="1" x14ac:dyDescent="0.35">
      <c r="A36" s="78"/>
      <c r="C36" s="13">
        <v>4</v>
      </c>
      <c r="E36" s="59">
        <v>9464</v>
      </c>
      <c r="G36" s="123"/>
    </row>
    <row r="37" spans="1:7" s="79" customFormat="1" x14ac:dyDescent="0.35">
      <c r="A37" s="78"/>
      <c r="C37" s="13">
        <v>5</v>
      </c>
      <c r="E37" s="59">
        <v>2366</v>
      </c>
      <c r="G37" s="123"/>
    </row>
    <row r="38" spans="1:7" s="79" customFormat="1" x14ac:dyDescent="0.35">
      <c r="A38" s="78"/>
      <c r="C38" s="13"/>
      <c r="E38" s="59"/>
      <c r="G38" s="123"/>
    </row>
    <row r="39" spans="1:7" s="7" customFormat="1" ht="24" thickBot="1" x14ac:dyDescent="0.4">
      <c r="A39" s="5"/>
      <c r="C39" s="6"/>
      <c r="D39" s="7" t="s">
        <v>31</v>
      </c>
      <c r="E39" s="81">
        <f>SUM(E33:E37)</f>
        <v>98429</v>
      </c>
      <c r="F39" s="7">
        <v>2067</v>
      </c>
      <c r="G39" s="124">
        <f>+E39/F39</f>
        <v>47.619254958877598</v>
      </c>
    </row>
    <row r="41" spans="1:7" ht="24" thickBot="1" x14ac:dyDescent="0.4"/>
    <row r="42" spans="1:7" s="4" customFormat="1" x14ac:dyDescent="0.35">
      <c r="A42" s="2"/>
      <c r="B42" s="4" t="s">
        <v>70</v>
      </c>
      <c r="C42" s="3">
        <v>1</v>
      </c>
      <c r="E42" s="77">
        <v>21106</v>
      </c>
      <c r="G42" s="122"/>
    </row>
    <row r="43" spans="1:7" s="79" customFormat="1" x14ac:dyDescent="0.35">
      <c r="A43" s="78"/>
      <c r="C43" s="13">
        <v>2</v>
      </c>
      <c r="E43" s="59">
        <v>15340</v>
      </c>
      <c r="G43" s="123"/>
    </row>
    <row r="44" spans="1:7" s="79" customFormat="1" x14ac:dyDescent="0.35">
      <c r="A44" s="78"/>
      <c r="C44" s="13">
        <v>3</v>
      </c>
      <c r="E44" s="59">
        <v>8471</v>
      </c>
      <c r="G44" s="123"/>
    </row>
    <row r="45" spans="1:7" s="79" customFormat="1" x14ac:dyDescent="0.35">
      <c r="A45" s="78"/>
      <c r="C45" s="13">
        <v>4</v>
      </c>
      <c r="E45" s="59">
        <v>31501</v>
      </c>
      <c r="G45" s="123"/>
    </row>
    <row r="46" spans="1:7" s="79" customFormat="1" x14ac:dyDescent="0.35">
      <c r="A46" s="78"/>
      <c r="C46" s="13">
        <v>5</v>
      </c>
      <c r="E46" s="59">
        <v>10040</v>
      </c>
      <c r="G46" s="123"/>
    </row>
    <row r="47" spans="1:7" s="79" customFormat="1" x14ac:dyDescent="0.35">
      <c r="A47" s="78"/>
      <c r="C47" s="13">
        <v>6</v>
      </c>
      <c r="E47" s="59">
        <v>16742</v>
      </c>
      <c r="G47" s="123"/>
    </row>
    <row r="48" spans="1:7" s="79" customFormat="1" x14ac:dyDescent="0.35">
      <c r="A48" s="78"/>
      <c r="C48" s="13">
        <v>7</v>
      </c>
      <c r="E48" s="59">
        <v>2730</v>
      </c>
      <c r="G48" s="123"/>
    </row>
    <row r="49" spans="1:7" s="79" customFormat="1" x14ac:dyDescent="0.35">
      <c r="A49" s="78"/>
      <c r="C49" s="13"/>
      <c r="E49" s="59"/>
      <c r="G49" s="123"/>
    </row>
    <row r="50" spans="1:7" s="7" customFormat="1" ht="24" thickBot="1" x14ac:dyDescent="0.4">
      <c r="A50" s="5"/>
      <c r="C50" s="6"/>
      <c r="D50" s="7" t="s">
        <v>31</v>
      </c>
      <c r="E50" s="81">
        <f>SUM(E42:E48)</f>
        <v>105930</v>
      </c>
      <c r="F50" s="7">
        <v>629</v>
      </c>
      <c r="G50" s="124">
        <f>+E50/F50</f>
        <v>168.41017488076312</v>
      </c>
    </row>
    <row r="52" spans="1:7" ht="24" thickBot="1" x14ac:dyDescent="0.4"/>
    <row r="53" spans="1:7" s="4" customFormat="1" x14ac:dyDescent="0.35">
      <c r="A53" s="2"/>
      <c r="B53" s="4" t="s">
        <v>71</v>
      </c>
      <c r="C53" s="3">
        <v>1</v>
      </c>
      <c r="E53" s="77">
        <v>27529</v>
      </c>
      <c r="G53" s="122"/>
    </row>
    <row r="54" spans="1:7" s="79" customFormat="1" x14ac:dyDescent="0.35">
      <c r="A54" s="78"/>
      <c r="B54" s="79" t="s">
        <v>72</v>
      </c>
      <c r="C54" s="13">
        <v>2</v>
      </c>
      <c r="E54" s="59">
        <v>47257</v>
      </c>
      <c r="G54" s="123"/>
    </row>
    <row r="55" spans="1:7" s="79" customFormat="1" x14ac:dyDescent="0.35">
      <c r="A55" s="78"/>
      <c r="C55" s="13">
        <v>3</v>
      </c>
      <c r="E55" s="59">
        <v>46494</v>
      </c>
      <c r="G55" s="123"/>
    </row>
    <row r="56" spans="1:7" s="79" customFormat="1" x14ac:dyDescent="0.35">
      <c r="A56" s="78"/>
      <c r="C56" s="13">
        <v>4</v>
      </c>
      <c r="E56" s="59">
        <v>27748</v>
      </c>
      <c r="G56" s="123"/>
    </row>
    <row r="57" spans="1:7" s="79" customFormat="1" x14ac:dyDescent="0.35">
      <c r="A57" s="78"/>
      <c r="C57" s="13">
        <v>5</v>
      </c>
      <c r="E57" s="59">
        <v>19825</v>
      </c>
      <c r="G57" s="123"/>
    </row>
    <row r="58" spans="1:7" s="79" customFormat="1" x14ac:dyDescent="0.35">
      <c r="A58" s="78"/>
      <c r="C58" s="13">
        <v>6</v>
      </c>
      <c r="E58" s="59">
        <v>17451</v>
      </c>
      <c r="G58" s="123"/>
    </row>
    <row r="59" spans="1:7" s="79" customFormat="1" x14ac:dyDescent="0.35">
      <c r="A59" s="78"/>
      <c r="C59" s="13">
        <v>7</v>
      </c>
      <c r="E59" s="59">
        <v>126627</v>
      </c>
      <c r="G59" s="123"/>
    </row>
    <row r="60" spans="1:7" s="79" customFormat="1" x14ac:dyDescent="0.35">
      <c r="A60" s="78"/>
      <c r="C60" s="13"/>
      <c r="E60" s="59"/>
      <c r="G60" s="123"/>
    </row>
    <row r="61" spans="1:7" s="7" customFormat="1" ht="24" thickBot="1" x14ac:dyDescent="0.4">
      <c r="A61" s="5"/>
      <c r="C61" s="6"/>
      <c r="D61" s="7" t="s">
        <v>31</v>
      </c>
      <c r="E61" s="81">
        <f>SUM(E53:E59)</f>
        <v>312931</v>
      </c>
      <c r="F61" s="7">
        <v>81500</v>
      </c>
      <c r="G61" s="124">
        <f>+E61/F61</f>
        <v>3.839644171779141</v>
      </c>
    </row>
    <row r="63" spans="1:7" ht="24" thickBot="1" x14ac:dyDescent="0.4"/>
    <row r="64" spans="1:7" s="4" customFormat="1" x14ac:dyDescent="0.35">
      <c r="A64" s="2"/>
      <c r="B64" s="4" t="s">
        <v>73</v>
      </c>
      <c r="C64" s="3">
        <v>1</v>
      </c>
      <c r="E64" s="77">
        <v>49924</v>
      </c>
      <c r="G64" s="122"/>
    </row>
    <row r="65" spans="1:7" s="79" customFormat="1" x14ac:dyDescent="0.35">
      <c r="A65" s="78"/>
      <c r="B65" s="79" t="s">
        <v>74</v>
      </c>
      <c r="C65" s="13">
        <v>2</v>
      </c>
      <c r="E65" s="59">
        <v>22932</v>
      </c>
      <c r="G65" s="123"/>
    </row>
    <row r="66" spans="1:7" s="79" customFormat="1" x14ac:dyDescent="0.35">
      <c r="A66" s="78"/>
      <c r="C66" s="13"/>
      <c r="E66" s="59"/>
      <c r="G66" s="123"/>
    </row>
    <row r="67" spans="1:7" s="7" customFormat="1" ht="24" thickBot="1" x14ac:dyDescent="0.4">
      <c r="A67" s="5"/>
      <c r="C67" s="6"/>
      <c r="D67" s="7" t="s">
        <v>31</v>
      </c>
      <c r="E67" s="81">
        <f>+E64+E65</f>
        <v>72856</v>
      </c>
      <c r="F67" s="7">
        <v>172</v>
      </c>
      <c r="G67" s="124">
        <f>+E67/F67</f>
        <v>423.58139534883719</v>
      </c>
    </row>
    <row r="68" spans="1:7" ht="24" thickBot="1" x14ac:dyDescent="0.4"/>
    <row r="69" spans="1:7" s="4" customFormat="1" x14ac:dyDescent="0.35">
      <c r="A69" s="2"/>
      <c r="B69" s="4" t="s">
        <v>75</v>
      </c>
      <c r="C69" s="3">
        <v>1</v>
      </c>
      <c r="E69" s="77">
        <v>59537</v>
      </c>
      <c r="G69" s="122"/>
    </row>
    <row r="70" spans="1:7" s="79" customFormat="1" x14ac:dyDescent="0.35">
      <c r="A70" s="78"/>
      <c r="B70" s="79" t="s">
        <v>76</v>
      </c>
      <c r="C70" s="13">
        <v>2</v>
      </c>
      <c r="E70" s="59">
        <v>24519</v>
      </c>
      <c r="G70" s="123"/>
    </row>
    <row r="71" spans="1:7" s="79" customFormat="1" x14ac:dyDescent="0.35">
      <c r="A71" s="78"/>
      <c r="C71" s="13"/>
      <c r="E71" s="59"/>
      <c r="G71" s="123"/>
    </row>
    <row r="72" spans="1:7" s="7" customFormat="1" ht="24" thickBot="1" x14ac:dyDescent="0.4">
      <c r="A72" s="5"/>
      <c r="C72" s="6"/>
      <c r="E72" s="81">
        <f>+E70+E69</f>
        <v>84056</v>
      </c>
      <c r="F72" s="7">
        <v>738</v>
      </c>
      <c r="G72" s="124">
        <f>+E72/F72</f>
        <v>113.89701897018971</v>
      </c>
    </row>
    <row r="73" spans="1:7" ht="24" thickBot="1" x14ac:dyDescent="0.4"/>
    <row r="74" spans="1:7" s="4" customFormat="1" x14ac:dyDescent="0.35">
      <c r="A74" s="2"/>
      <c r="B74" s="4" t="s">
        <v>77</v>
      </c>
      <c r="C74" s="3">
        <v>1</v>
      </c>
      <c r="E74" s="77">
        <v>84737</v>
      </c>
      <c r="G74" s="122"/>
    </row>
    <row r="75" spans="1:7" s="79" customFormat="1" x14ac:dyDescent="0.35">
      <c r="A75" s="78"/>
      <c r="B75" s="79" t="s">
        <v>78</v>
      </c>
      <c r="C75" s="13">
        <v>2</v>
      </c>
      <c r="E75" s="59">
        <v>41288</v>
      </c>
      <c r="G75" s="123"/>
    </row>
    <row r="76" spans="1:7" s="79" customFormat="1" x14ac:dyDescent="0.35">
      <c r="A76" s="78"/>
      <c r="C76" s="13"/>
      <c r="E76" s="59"/>
      <c r="G76" s="123"/>
    </row>
    <row r="77" spans="1:7" s="7" customFormat="1" ht="24" thickBot="1" x14ac:dyDescent="0.4">
      <c r="A77" s="5"/>
      <c r="C77" s="6"/>
      <c r="D77" s="7" t="s">
        <v>31</v>
      </c>
      <c r="E77" s="81">
        <f>+E74+E75</f>
        <v>126025</v>
      </c>
      <c r="F77" s="7">
        <v>65800</v>
      </c>
      <c r="G77" s="124">
        <f>+E77/F77</f>
        <v>1.915273556231003</v>
      </c>
    </row>
    <row r="79" spans="1:7" ht="24" thickBot="1" x14ac:dyDescent="0.4"/>
    <row r="80" spans="1:7" s="4" customFormat="1" x14ac:dyDescent="0.35">
      <c r="A80" s="2"/>
      <c r="B80" s="4" t="s">
        <v>79</v>
      </c>
      <c r="C80" s="3">
        <v>1</v>
      </c>
      <c r="E80" s="77">
        <v>92230</v>
      </c>
      <c r="G80" s="122"/>
    </row>
    <row r="81" spans="1:18" s="79" customFormat="1" x14ac:dyDescent="0.35">
      <c r="A81" s="78"/>
      <c r="C81" s="13">
        <v>2</v>
      </c>
      <c r="E81" s="59">
        <v>32039</v>
      </c>
      <c r="G81" s="123"/>
    </row>
    <row r="82" spans="1:18" s="79" customFormat="1" x14ac:dyDescent="0.35">
      <c r="A82" s="78"/>
      <c r="C82" s="13">
        <v>3</v>
      </c>
      <c r="E82" s="59">
        <v>42445</v>
      </c>
      <c r="G82" s="123"/>
    </row>
    <row r="83" spans="1:18" s="79" customFormat="1" x14ac:dyDescent="0.35">
      <c r="A83" s="78"/>
      <c r="C83" s="13">
        <v>4</v>
      </c>
      <c r="E83" s="59">
        <v>39619</v>
      </c>
      <c r="G83" s="123"/>
    </row>
    <row r="84" spans="1:18" s="79" customFormat="1" x14ac:dyDescent="0.35">
      <c r="A84" s="78"/>
      <c r="C84" s="13"/>
      <c r="E84" s="59"/>
      <c r="G84" s="123"/>
    </row>
    <row r="85" spans="1:18" s="7" customFormat="1" ht="24" thickBot="1" x14ac:dyDescent="0.4">
      <c r="A85" s="5"/>
      <c r="C85" s="6"/>
      <c r="D85" s="7" t="s">
        <v>31</v>
      </c>
      <c r="E85" s="81">
        <f>SUM(E80:E83)</f>
        <v>206333</v>
      </c>
      <c r="F85" s="7">
        <v>69</v>
      </c>
      <c r="G85" s="124">
        <f>+E85/F85</f>
        <v>2990.3333333333335</v>
      </c>
    </row>
    <row r="86" spans="1:18" ht="24" thickBot="1" x14ac:dyDescent="0.4">
      <c r="G86" s="125"/>
    </row>
    <row r="87" spans="1:18" x14ac:dyDescent="0.35">
      <c r="C87" s="115" t="s">
        <v>91</v>
      </c>
      <c r="E87" s="83" t="s">
        <v>0</v>
      </c>
      <c r="F87" s="87"/>
      <c r="G87" s="126" t="s">
        <v>4</v>
      </c>
      <c r="H87" s="84"/>
      <c r="I87" s="83" t="s">
        <v>5</v>
      </c>
      <c r="J87" s="84"/>
      <c r="K87" s="77" t="s">
        <v>14</v>
      </c>
      <c r="L87" s="84"/>
      <c r="M87" s="83" t="s">
        <v>15</v>
      </c>
      <c r="N87" s="84"/>
      <c r="O87" s="83" t="s">
        <v>16</v>
      </c>
      <c r="P87" s="84"/>
      <c r="R87" s="87" t="s">
        <v>31</v>
      </c>
    </row>
    <row r="88" spans="1:18" ht="24" thickBot="1" x14ac:dyDescent="0.4">
      <c r="B88" t="s">
        <v>89</v>
      </c>
      <c r="C88" s="116" t="s">
        <v>2</v>
      </c>
      <c r="E88" s="85" t="s">
        <v>1</v>
      </c>
      <c r="F88" s="89" t="s">
        <v>3</v>
      </c>
      <c r="G88" s="127" t="s">
        <v>1</v>
      </c>
      <c r="H88" s="86" t="s">
        <v>3</v>
      </c>
      <c r="I88" s="85" t="s">
        <v>1</v>
      </c>
      <c r="J88" s="86" t="s">
        <v>3</v>
      </c>
      <c r="K88" s="80" t="s">
        <v>1</v>
      </c>
      <c r="L88" s="86" t="s">
        <v>3</v>
      </c>
      <c r="M88" s="85" t="s">
        <v>1</v>
      </c>
      <c r="N88" s="86" t="s">
        <v>3</v>
      </c>
      <c r="O88" s="85" t="s">
        <v>1</v>
      </c>
      <c r="P88" s="86" t="s">
        <v>3</v>
      </c>
      <c r="R88" s="89" t="s">
        <v>3</v>
      </c>
    </row>
    <row r="89" spans="1:18" x14ac:dyDescent="0.35">
      <c r="C89" s="29"/>
      <c r="E89" s="102" t="s">
        <v>92</v>
      </c>
      <c r="F89" s="2"/>
      <c r="G89" s="128"/>
      <c r="H89" s="4"/>
      <c r="I89" s="4"/>
      <c r="J89" s="84"/>
      <c r="K89" s="4"/>
      <c r="L89" s="4"/>
      <c r="M89" s="4"/>
      <c r="N89" s="4"/>
      <c r="O89" s="4"/>
      <c r="P89" s="84"/>
      <c r="R89" s="87"/>
    </row>
    <row r="90" spans="1:18" x14ac:dyDescent="0.35">
      <c r="B90" t="s">
        <v>70</v>
      </c>
      <c r="C90" s="117">
        <f>+G50</f>
        <v>168.41017488076312</v>
      </c>
      <c r="E90" s="103">
        <v>105</v>
      </c>
      <c r="F90" s="96">
        <f>+E90*$C$90</f>
        <v>17683.068362480128</v>
      </c>
      <c r="G90" s="129">
        <v>170</v>
      </c>
      <c r="H90" s="59">
        <f>+G90*$C$90</f>
        <v>28629.72972972973</v>
      </c>
      <c r="I90" s="79">
        <v>178</v>
      </c>
      <c r="J90" s="60">
        <f>+I90*$C$90</f>
        <v>29977.011128775837</v>
      </c>
      <c r="K90" s="79">
        <v>45</v>
      </c>
      <c r="L90" s="59">
        <f>+K90*$C$90</f>
        <v>7578.4578696343406</v>
      </c>
      <c r="M90" s="79">
        <v>90</v>
      </c>
      <c r="N90" s="59">
        <f>+M90*$C$90</f>
        <v>15156.915739268681</v>
      </c>
      <c r="O90" s="79">
        <v>41</v>
      </c>
      <c r="P90" s="60">
        <f>+O90*$C$90</f>
        <v>6904.8171701112879</v>
      </c>
      <c r="R90" s="88">
        <f>+P90+N90+L90+J90+H90+F90</f>
        <v>105930.00000000001</v>
      </c>
    </row>
    <row r="91" spans="1:18" x14ac:dyDescent="0.35">
      <c r="B91" t="s">
        <v>84</v>
      </c>
      <c r="C91" s="117">
        <f>+G39</f>
        <v>47.619254958877598</v>
      </c>
      <c r="E91" s="103">
        <v>470</v>
      </c>
      <c r="F91" s="96">
        <f>+E91*$C$91</f>
        <v>22381.049830672469</v>
      </c>
      <c r="G91" s="129">
        <v>650</v>
      </c>
      <c r="H91" s="59">
        <f>+G91*$C$91</f>
        <v>30952.515723270437</v>
      </c>
      <c r="I91" s="79">
        <v>117</v>
      </c>
      <c r="J91" s="60">
        <f>+I91*$C$91</f>
        <v>5571.4528301886785</v>
      </c>
      <c r="K91" s="79">
        <v>185</v>
      </c>
      <c r="L91" s="59">
        <f>+K91*$C$91</f>
        <v>8809.5621673923561</v>
      </c>
      <c r="M91" s="79">
        <v>540</v>
      </c>
      <c r="N91" s="59">
        <f>+M91*$C$91</f>
        <v>25714.397677793902</v>
      </c>
      <c r="O91" s="79">
        <v>105</v>
      </c>
      <c r="P91" s="60">
        <f>+O91*$C$91</f>
        <v>5000.0217706821477</v>
      </c>
      <c r="R91" s="88">
        <f t="shared" ref="R91:R100" si="0">+P91+N91+L91+J91+H91+F91</f>
        <v>98429</v>
      </c>
    </row>
    <row r="92" spans="1:18" x14ac:dyDescent="0.35">
      <c r="B92" t="s">
        <v>81</v>
      </c>
      <c r="C92" s="117">
        <f>+G16</f>
        <v>87.957070707070713</v>
      </c>
      <c r="E92" s="103">
        <v>260</v>
      </c>
      <c r="F92" s="96">
        <f>+E92*$C$92</f>
        <v>22868.838383838385</v>
      </c>
      <c r="G92" s="129">
        <v>330</v>
      </c>
      <c r="H92" s="59">
        <f>+G92*$C$92</f>
        <v>29025.833333333336</v>
      </c>
      <c r="I92" s="79">
        <v>8</v>
      </c>
      <c r="J92" s="60">
        <f>+I92*$C$92</f>
        <v>703.6565656565657</v>
      </c>
      <c r="K92" s="79">
        <v>170</v>
      </c>
      <c r="L92" s="59">
        <f>+K92*$C$92</f>
        <v>14952.702020202021</v>
      </c>
      <c r="M92" s="79">
        <v>280</v>
      </c>
      <c r="N92" s="59">
        <f>+M92*$C$92</f>
        <v>24627.979797979799</v>
      </c>
      <c r="O92" s="79">
        <v>140</v>
      </c>
      <c r="P92" s="60">
        <f>+O92*$C$92</f>
        <v>12313.989898989899</v>
      </c>
      <c r="R92" s="88">
        <f t="shared" si="0"/>
        <v>104493</v>
      </c>
    </row>
    <row r="93" spans="1:18" x14ac:dyDescent="0.35">
      <c r="B93" t="s">
        <v>83</v>
      </c>
      <c r="C93" s="117">
        <f>+G29</f>
        <v>122.64509803921568</v>
      </c>
      <c r="E93" s="103">
        <v>210</v>
      </c>
      <c r="F93" s="96">
        <f>+E93*$C$93</f>
        <v>25755.470588235294</v>
      </c>
      <c r="G93" s="129">
        <v>120</v>
      </c>
      <c r="H93" s="59">
        <f>+G93*$C$93</f>
        <v>14717.411764705881</v>
      </c>
      <c r="I93" s="79">
        <v>8</v>
      </c>
      <c r="J93" s="60">
        <f>+I93*$C$93</f>
        <v>981.16078431372546</v>
      </c>
      <c r="K93" s="79">
        <v>16</v>
      </c>
      <c r="L93" s="59">
        <f>+K93*$C$93</f>
        <v>1962.3215686274509</v>
      </c>
      <c r="M93" s="79">
        <v>66</v>
      </c>
      <c r="N93" s="59">
        <f>+M93*$C$93</f>
        <v>8094.5764705882348</v>
      </c>
      <c r="O93" s="79">
        <v>90</v>
      </c>
      <c r="P93" s="60">
        <f>+O93*$C$93</f>
        <v>11038.058823529411</v>
      </c>
      <c r="R93" s="88">
        <f t="shared" si="0"/>
        <v>62548.999999999993</v>
      </c>
    </row>
    <row r="94" spans="1:18" x14ac:dyDescent="0.35">
      <c r="B94" t="s">
        <v>80</v>
      </c>
      <c r="C94" s="117">
        <f>+G9</f>
        <v>21.934827586206897</v>
      </c>
      <c r="E94" s="103">
        <v>1000</v>
      </c>
      <c r="F94" s="96">
        <f>+E94*$C$94</f>
        <v>21934.827586206895</v>
      </c>
      <c r="G94" s="129">
        <v>1350</v>
      </c>
      <c r="H94" s="59">
        <f>+G94*$C$94</f>
        <v>29612.017241379312</v>
      </c>
      <c r="I94" s="79">
        <v>0</v>
      </c>
      <c r="J94" s="60">
        <f>+I94*$C$94</f>
        <v>0</v>
      </c>
      <c r="K94" s="79">
        <v>1050</v>
      </c>
      <c r="L94" s="59">
        <f>+K94*$C$94</f>
        <v>23031.568965517243</v>
      </c>
      <c r="M94" s="79">
        <v>1400</v>
      </c>
      <c r="N94" s="59">
        <f>+M94*$C$94</f>
        <v>30708.758620689656</v>
      </c>
      <c r="O94" s="79">
        <v>1000</v>
      </c>
      <c r="P94" s="60">
        <f>+O94*$C$94</f>
        <v>21934.827586206895</v>
      </c>
      <c r="R94" s="88">
        <f t="shared" si="0"/>
        <v>127222</v>
      </c>
    </row>
    <row r="95" spans="1:18" x14ac:dyDescent="0.35">
      <c r="B95" t="s">
        <v>82</v>
      </c>
      <c r="C95" s="117">
        <f>+G23</f>
        <v>40.347518796992482</v>
      </c>
      <c r="E95" s="103">
        <v>2820</v>
      </c>
      <c r="F95" s="96">
        <f>+E95*$C$95</f>
        <v>113780.0030075188</v>
      </c>
      <c r="G95" s="129">
        <v>3120</v>
      </c>
      <c r="H95" s="59">
        <f>+G95*$C$95</f>
        <v>125884.25864661654</v>
      </c>
      <c r="I95" s="79">
        <v>1000</v>
      </c>
      <c r="J95" s="60">
        <f>+I95*$C$95</f>
        <v>40347.518796992481</v>
      </c>
      <c r="K95" s="79">
        <v>2070</v>
      </c>
      <c r="L95" s="59">
        <f>+K95*$C$95</f>
        <v>83519.363909774431</v>
      </c>
      <c r="M95" s="79">
        <v>2340</v>
      </c>
      <c r="N95" s="59">
        <f>+M95*$C$95</f>
        <v>94413.193984962403</v>
      </c>
      <c r="O95" s="79">
        <v>1950</v>
      </c>
      <c r="P95" s="60">
        <f>+O95*$C$95</f>
        <v>78677.661654135343</v>
      </c>
      <c r="R95" s="88">
        <f t="shared" si="0"/>
        <v>536622</v>
      </c>
    </row>
    <row r="96" spans="1:18" x14ac:dyDescent="0.35">
      <c r="B96" t="s">
        <v>85</v>
      </c>
      <c r="C96" s="117">
        <f>+G61</f>
        <v>3.839644171779141</v>
      </c>
      <c r="E96" s="103">
        <v>24000</v>
      </c>
      <c r="F96" s="96">
        <f>+E96*$C$96</f>
        <v>92151.460122699384</v>
      </c>
      <c r="G96" s="129">
        <v>27000</v>
      </c>
      <c r="H96" s="59">
        <f>+G96*$C$96</f>
        <v>103670.39263803681</v>
      </c>
      <c r="I96" s="79">
        <v>18000</v>
      </c>
      <c r="J96" s="60">
        <f>+I96*$C$96</f>
        <v>69113.595092024538</v>
      </c>
      <c r="K96" s="79">
        <v>3750</v>
      </c>
      <c r="L96" s="59">
        <f>+K96*$C$96</f>
        <v>14398.665644171779</v>
      </c>
      <c r="M96" s="79">
        <v>5000</v>
      </c>
      <c r="N96" s="59">
        <f>+M96*$C$96</f>
        <v>19198.220858895704</v>
      </c>
      <c r="O96" s="79">
        <v>3750</v>
      </c>
      <c r="P96" s="60">
        <f>+O96*$C$96</f>
        <v>14398.665644171779</v>
      </c>
      <c r="R96" s="88">
        <f t="shared" si="0"/>
        <v>312931</v>
      </c>
    </row>
    <row r="97" spans="2:18" x14ac:dyDescent="0.35">
      <c r="B97" t="s">
        <v>88</v>
      </c>
      <c r="C97" s="117">
        <f>+G77</f>
        <v>1.915273556231003</v>
      </c>
      <c r="E97" s="103">
        <v>18700</v>
      </c>
      <c r="F97" s="96">
        <f>+E97*$C$97</f>
        <v>35815.615501519758</v>
      </c>
      <c r="G97" s="129">
        <v>22200</v>
      </c>
      <c r="H97" s="59">
        <f>+G97*$C$97</f>
        <v>42519.07294832827</v>
      </c>
      <c r="I97" s="79">
        <v>15300</v>
      </c>
      <c r="J97" s="60">
        <f>+I97*$C$97</f>
        <v>29303.685410334347</v>
      </c>
      <c r="K97" s="79">
        <v>3100</v>
      </c>
      <c r="L97" s="59">
        <f>+K97*$C$97</f>
        <v>5937.3480243161093</v>
      </c>
      <c r="M97" s="79">
        <v>3450</v>
      </c>
      <c r="N97" s="59">
        <f>+M97*$C$97</f>
        <v>6607.6937689969609</v>
      </c>
      <c r="O97" s="79">
        <v>3050</v>
      </c>
      <c r="P97" s="60">
        <f>+O97*$C$97</f>
        <v>5841.5843465045591</v>
      </c>
      <c r="R97" s="88">
        <f t="shared" si="0"/>
        <v>126025</v>
      </c>
    </row>
    <row r="98" spans="2:18" x14ac:dyDescent="0.35">
      <c r="B98" t="s">
        <v>86</v>
      </c>
      <c r="C98" s="117">
        <f>+G67</f>
        <v>423.58139534883719</v>
      </c>
      <c r="E98" s="103">
        <v>24</v>
      </c>
      <c r="F98" s="96">
        <f>+E98*$C$98</f>
        <v>10165.953488372092</v>
      </c>
      <c r="G98" s="129">
        <v>36</v>
      </c>
      <c r="H98" s="59">
        <f>+G98*$C$98</f>
        <v>15248.930232558139</v>
      </c>
      <c r="I98" s="79">
        <v>44</v>
      </c>
      <c r="J98" s="60">
        <f>+I98*$C$98</f>
        <v>18637.581395348836</v>
      </c>
      <c r="K98" s="79">
        <v>20</v>
      </c>
      <c r="L98" s="59">
        <f>+K98*$C$98</f>
        <v>8471.6279069767443</v>
      </c>
      <c r="M98" s="79">
        <v>40</v>
      </c>
      <c r="N98" s="59">
        <f>+M98*$C$98</f>
        <v>16943.255813953489</v>
      </c>
      <c r="O98" s="79">
        <v>8</v>
      </c>
      <c r="P98" s="60">
        <f>+O98*$C$98</f>
        <v>3388.6511627906975</v>
      </c>
      <c r="R98" s="88">
        <f t="shared" si="0"/>
        <v>72856</v>
      </c>
    </row>
    <row r="99" spans="2:18" x14ac:dyDescent="0.35">
      <c r="B99" t="s">
        <v>87</v>
      </c>
      <c r="C99" s="117">
        <f>+G72</f>
        <v>113.89701897018971</v>
      </c>
      <c r="E99" s="103">
        <v>153</v>
      </c>
      <c r="F99" s="96">
        <f>+E99*$C$99</f>
        <v>17426.243902439026</v>
      </c>
      <c r="G99" s="129">
        <v>190</v>
      </c>
      <c r="H99" s="59">
        <f>+G99*$C$99</f>
        <v>21640.433604336045</v>
      </c>
      <c r="I99" s="79">
        <v>225</v>
      </c>
      <c r="J99" s="60">
        <f>+I99*$C$99</f>
        <v>25626.829268292684</v>
      </c>
      <c r="K99" s="79">
        <v>70</v>
      </c>
      <c r="L99" s="59">
        <f>+K99*$C$99</f>
        <v>7972.791327913279</v>
      </c>
      <c r="M99" s="79">
        <v>90</v>
      </c>
      <c r="N99" s="59">
        <f>+M99*$C$99</f>
        <v>10250.731707317074</v>
      </c>
      <c r="O99" s="79">
        <v>10</v>
      </c>
      <c r="P99" s="60">
        <f>+O99*$C$99</f>
        <v>1138.970189701897</v>
      </c>
      <c r="R99" s="88">
        <f t="shared" si="0"/>
        <v>84056</v>
      </c>
    </row>
    <row r="100" spans="2:18" ht="24" thickBot="1" x14ac:dyDescent="0.4">
      <c r="B100" t="s">
        <v>79</v>
      </c>
      <c r="C100" s="118">
        <f>+G85</f>
        <v>2990.3333333333335</v>
      </c>
      <c r="E100" s="104">
        <v>7</v>
      </c>
      <c r="F100" s="85">
        <f>+E100*$C$100</f>
        <v>20932.333333333336</v>
      </c>
      <c r="G100" s="130">
        <v>15</v>
      </c>
      <c r="H100" s="80">
        <f>+G100*$C$100</f>
        <v>44855</v>
      </c>
      <c r="I100" s="7">
        <v>10</v>
      </c>
      <c r="J100" s="101">
        <f>+I100*$C$100</f>
        <v>29903.333333333336</v>
      </c>
      <c r="K100" s="7">
        <v>12</v>
      </c>
      <c r="L100" s="80">
        <f>+K100*$C$100</f>
        <v>35884</v>
      </c>
      <c r="M100" s="7">
        <v>10</v>
      </c>
      <c r="N100" s="80">
        <f>+M100*$C$100</f>
        <v>29903.333333333336</v>
      </c>
      <c r="O100" s="7">
        <v>15</v>
      </c>
      <c r="P100" s="101">
        <f>+O100*$C$100</f>
        <v>44855</v>
      </c>
      <c r="R100" s="88">
        <f t="shared" si="0"/>
        <v>206333.00000000003</v>
      </c>
    </row>
    <row r="101" spans="2:18" ht="24" thickBot="1" x14ac:dyDescent="0.4">
      <c r="F101" s="31"/>
      <c r="G101" s="125"/>
      <c r="H101" s="31"/>
    </row>
    <row r="102" spans="2:18" x14ac:dyDescent="0.35">
      <c r="B102" s="2" t="s">
        <v>90</v>
      </c>
      <c r="C102" s="3"/>
      <c r="D102" s="4"/>
      <c r="E102" s="77"/>
      <c r="F102" s="77">
        <f>SUM(F90:F100)</f>
        <v>400894.86410731554</v>
      </c>
      <c r="G102" s="131"/>
      <c r="H102" s="77">
        <f t="shared" ref="H102:R102" si="1">SUM(H90:H100)</f>
        <v>486755.59586229455</v>
      </c>
      <c r="I102" s="77"/>
      <c r="J102" s="77">
        <f t="shared" si="1"/>
        <v>250165.824605261</v>
      </c>
      <c r="K102" s="77"/>
      <c r="L102" s="77">
        <f t="shared" si="1"/>
        <v>212518.40940452574</v>
      </c>
      <c r="M102" s="77"/>
      <c r="N102" s="77">
        <f t="shared" si="1"/>
        <v>281619.05777377926</v>
      </c>
      <c r="O102" s="77"/>
      <c r="P102" s="105">
        <f t="shared" si="1"/>
        <v>205492.24824682393</v>
      </c>
      <c r="Q102" s="77"/>
      <c r="R102" s="105">
        <f t="shared" si="1"/>
        <v>1837446</v>
      </c>
    </row>
    <row r="103" spans="2:18" x14ac:dyDescent="0.35">
      <c r="B103" s="78"/>
      <c r="C103" s="13"/>
      <c r="D103" s="79"/>
      <c r="E103" s="59"/>
      <c r="F103" s="79"/>
      <c r="G103" s="132"/>
      <c r="H103" s="79"/>
      <c r="I103" s="79"/>
      <c r="J103" s="79"/>
      <c r="K103" s="79"/>
      <c r="L103" s="79"/>
      <c r="M103" s="79"/>
      <c r="N103" s="79"/>
      <c r="O103" s="79"/>
      <c r="P103" s="97"/>
    </row>
    <row r="104" spans="2:18" x14ac:dyDescent="0.35">
      <c r="B104" s="78" t="s">
        <v>6</v>
      </c>
      <c r="C104" s="13"/>
      <c r="D104" s="79"/>
      <c r="E104" s="59"/>
      <c r="F104" s="106">
        <f>+SH!E8</f>
        <v>171455</v>
      </c>
      <c r="G104" s="132"/>
      <c r="H104" s="106">
        <f>+SH!H8</f>
        <v>204620</v>
      </c>
      <c r="I104" s="79"/>
      <c r="J104" s="106">
        <f>+SH!K8</f>
        <v>257405</v>
      </c>
      <c r="K104" s="79"/>
      <c r="L104" s="106">
        <f>+SH!E25</f>
        <v>63873</v>
      </c>
      <c r="M104" s="79"/>
      <c r="N104" s="106">
        <f>+SH!H25</f>
        <v>78213</v>
      </c>
      <c r="O104" s="79"/>
      <c r="P104" s="107">
        <f>+SH!K25</f>
        <v>43121</v>
      </c>
    </row>
    <row r="105" spans="2:18" x14ac:dyDescent="0.35">
      <c r="B105" s="78"/>
      <c r="C105" s="13"/>
      <c r="D105" s="79"/>
      <c r="E105" s="59"/>
      <c r="F105" s="79"/>
      <c r="G105" s="132"/>
      <c r="H105" s="79"/>
      <c r="I105" s="79"/>
      <c r="J105" s="79"/>
      <c r="K105" s="79"/>
      <c r="L105" s="79"/>
      <c r="M105" s="79"/>
      <c r="N105" s="79"/>
      <c r="O105" s="79"/>
      <c r="P105" s="97"/>
    </row>
    <row r="106" spans="2:18" x14ac:dyDescent="0.35">
      <c r="B106" s="78" t="s">
        <v>30</v>
      </c>
      <c r="C106" s="13"/>
      <c r="D106" s="79"/>
      <c r="E106" s="59"/>
      <c r="F106" s="106">
        <f>+F102+F104</f>
        <v>572349.86410731554</v>
      </c>
      <c r="G106" s="133"/>
      <c r="H106" s="106">
        <f t="shared" ref="H106" si="2">+H102+H104</f>
        <v>691375.59586229455</v>
      </c>
      <c r="I106" s="59"/>
      <c r="J106" s="106">
        <f t="shared" ref="J106" si="3">+J102+J104</f>
        <v>507570.82460526098</v>
      </c>
      <c r="K106" s="59"/>
      <c r="L106" s="106">
        <f t="shared" ref="L106" si="4">+L102+L104</f>
        <v>276391.40940452577</v>
      </c>
      <c r="M106" s="59"/>
      <c r="N106" s="106">
        <f t="shared" ref="N106" si="5">+N102+N104</f>
        <v>359832.05777377926</v>
      </c>
      <c r="O106" s="59"/>
      <c r="P106" s="107">
        <f t="shared" ref="P106" si="6">+P102+P104</f>
        <v>248613.24824682393</v>
      </c>
    </row>
    <row r="107" spans="2:18" x14ac:dyDescent="0.35">
      <c r="B107" s="78"/>
      <c r="C107" s="13"/>
      <c r="D107" s="79"/>
      <c r="E107" s="59"/>
      <c r="F107" s="79"/>
      <c r="G107" s="132"/>
      <c r="H107" s="79"/>
      <c r="I107" s="79"/>
      <c r="J107" s="79"/>
      <c r="K107" s="79"/>
      <c r="L107" s="79"/>
      <c r="M107" s="79"/>
      <c r="N107" s="79"/>
      <c r="O107" s="79"/>
      <c r="P107" s="97"/>
    </row>
    <row r="108" spans="2:18" ht="24" thickBot="1" x14ac:dyDescent="0.4">
      <c r="B108" s="5" t="s">
        <v>93</v>
      </c>
      <c r="C108" s="6"/>
      <c r="D108" s="7"/>
      <c r="E108" s="80"/>
      <c r="F108" s="108">
        <f>+SH!E75</f>
        <v>656038.68852459011</v>
      </c>
      <c r="G108" s="134"/>
      <c r="H108" s="108">
        <f>+SH!H75</f>
        <v>758587.86885245901</v>
      </c>
      <c r="I108" s="7"/>
      <c r="J108" s="108">
        <f>+SH!K75</f>
        <v>559840</v>
      </c>
      <c r="K108" s="7"/>
      <c r="L108" s="109">
        <f>+SH!E100</f>
        <v>216774.67213114756</v>
      </c>
      <c r="M108" s="7"/>
      <c r="N108" s="109">
        <f>+SH!H100</f>
        <v>294832.01639344264</v>
      </c>
      <c r="O108" s="7"/>
      <c r="P108" s="110">
        <f>+SH!K100</f>
        <v>204317.75409836066</v>
      </c>
    </row>
    <row r="109" spans="2:18" ht="24" thickBot="1" x14ac:dyDescent="0.4">
      <c r="G109" s="125"/>
    </row>
    <row r="110" spans="2:18" x14ac:dyDescent="0.35">
      <c r="E110" s="83"/>
      <c r="F110" s="84" t="s">
        <v>0</v>
      </c>
      <c r="G110" s="131"/>
      <c r="H110" s="4" t="s">
        <v>4</v>
      </c>
      <c r="I110" s="2"/>
      <c r="J110" s="84" t="s">
        <v>5</v>
      </c>
      <c r="K110" s="4"/>
      <c r="L110" s="4" t="s">
        <v>14</v>
      </c>
      <c r="M110" s="2"/>
      <c r="N110" s="84" t="s">
        <v>15</v>
      </c>
      <c r="O110" s="4"/>
      <c r="P110" s="84" t="s">
        <v>16</v>
      </c>
    </row>
    <row r="111" spans="2:18" ht="24" thickBot="1" x14ac:dyDescent="0.4">
      <c r="E111" s="96"/>
      <c r="F111" s="97"/>
      <c r="G111" s="132"/>
      <c r="H111" s="79"/>
      <c r="I111" s="78"/>
      <c r="J111" s="97"/>
      <c r="K111" s="79"/>
      <c r="L111" s="79"/>
      <c r="M111" s="78"/>
      <c r="N111" s="97"/>
      <c r="O111" s="79"/>
      <c r="P111" s="97"/>
    </row>
    <row r="112" spans="2:18" ht="24" thickBot="1" x14ac:dyDescent="0.4">
      <c r="B112" t="s">
        <v>44</v>
      </c>
      <c r="C112" s="119" t="s">
        <v>94</v>
      </c>
      <c r="D112" s="92"/>
      <c r="E112" s="98"/>
      <c r="F112" s="95">
        <f>+F108-F106</f>
        <v>83688.824417274562</v>
      </c>
      <c r="G112" s="135"/>
      <c r="H112" s="94">
        <f t="shared" ref="H112" si="7">+H108-H106</f>
        <v>67212.272990164463</v>
      </c>
      <c r="I112" s="98"/>
      <c r="J112" s="95">
        <f t="shared" ref="J112" si="8">+J108-J106</f>
        <v>52269.175394739024</v>
      </c>
      <c r="K112" s="93"/>
      <c r="L112" s="94">
        <f t="shared" ref="L112" si="9">+L108-L106</f>
        <v>-59616.73727337821</v>
      </c>
      <c r="M112" s="98"/>
      <c r="N112" s="95">
        <f t="shared" ref="N112" si="10">+N108-N106</f>
        <v>-65000.041380336625</v>
      </c>
      <c r="O112" s="93"/>
      <c r="P112" s="95">
        <f t="shared" ref="P112" si="11">+P108-P106</f>
        <v>-44295.494148463273</v>
      </c>
    </row>
    <row r="113" spans="3:16" ht="24" thickBot="1" x14ac:dyDescent="0.4">
      <c r="E113" s="96"/>
      <c r="F113" s="97"/>
      <c r="G113" s="132"/>
      <c r="H113" s="79"/>
      <c r="I113" s="78"/>
      <c r="J113" s="97"/>
      <c r="K113" s="79"/>
      <c r="L113" s="79"/>
      <c r="M113" s="78"/>
      <c r="N113" s="97"/>
      <c r="O113" s="79"/>
      <c r="P113" s="97"/>
    </row>
    <row r="114" spans="3:16" ht="24" thickBot="1" x14ac:dyDescent="0.4">
      <c r="C114" s="61" t="s">
        <v>95</v>
      </c>
      <c r="D114" s="68"/>
      <c r="E114" s="99"/>
      <c r="F114" s="91">
        <f>+SH!E76</f>
        <v>77060.218504209304</v>
      </c>
      <c r="G114" s="136"/>
      <c r="H114" s="90">
        <f>+SH!H76</f>
        <v>132411.44815419964</v>
      </c>
      <c r="I114" s="35"/>
      <c r="J114" s="91">
        <f>+SH!K76</f>
        <v>54597.229359423043</v>
      </c>
      <c r="K114" s="68"/>
      <c r="L114" s="90">
        <f>+SH!E101</f>
        <v>-103050.65952099531</v>
      </c>
      <c r="M114" s="35"/>
      <c r="N114" s="91">
        <f>+SH!H101</f>
        <v>-57267.609007058199</v>
      </c>
      <c r="O114" s="68"/>
      <c r="P114" s="91">
        <f>+SH!K101</f>
        <v>-69492.87748977833</v>
      </c>
    </row>
    <row r="115" spans="3:16" ht="24" thickBot="1" x14ac:dyDescent="0.4">
      <c r="G115" s="125"/>
    </row>
    <row r="116" spans="3:16" ht="24" thickBot="1" x14ac:dyDescent="0.4">
      <c r="E116" s="99"/>
      <c r="F116" s="100">
        <f>+F112/F114-1</f>
        <v>8.6018519564711404E-2</v>
      </c>
      <c r="G116" s="125"/>
      <c r="K116" s="35"/>
      <c r="L116" s="100">
        <f>L112/L114-1</f>
        <v>-0.42148126416180742</v>
      </c>
      <c r="O116" s="35"/>
      <c r="P116" s="100">
        <f>P112/P114-1</f>
        <v>-0.36258943724155512</v>
      </c>
    </row>
    <row r="117" spans="3:16" x14ac:dyDescent="0.35">
      <c r="E117" s="31" t="s">
        <v>96</v>
      </c>
      <c r="G117" s="125"/>
      <c r="K117" t="s">
        <v>97</v>
      </c>
      <c r="O117" t="s">
        <v>97</v>
      </c>
    </row>
    <row r="118" spans="3:16" x14ac:dyDescent="0.35">
      <c r="G118" s="125"/>
    </row>
    <row r="119" spans="3:16" x14ac:dyDescent="0.35">
      <c r="G119" s="125"/>
    </row>
    <row r="120" spans="3:16" x14ac:dyDescent="0.35">
      <c r="G120" s="125"/>
    </row>
    <row r="121" spans="3:16" x14ac:dyDescent="0.35">
      <c r="G121" s="125"/>
    </row>
    <row r="122" spans="3:16" x14ac:dyDescent="0.35">
      <c r="G122" s="125"/>
    </row>
    <row r="123" spans="3:16" x14ac:dyDescent="0.35">
      <c r="G123" s="125"/>
    </row>
    <row r="124" spans="3:16" x14ac:dyDescent="0.35">
      <c r="G124" s="125"/>
    </row>
    <row r="125" spans="3:16" x14ac:dyDescent="0.35">
      <c r="G125" s="125"/>
    </row>
    <row r="126" spans="3:16" x14ac:dyDescent="0.35">
      <c r="G126" s="125"/>
    </row>
    <row r="127" spans="3:16" x14ac:dyDescent="0.35">
      <c r="G127" s="125"/>
    </row>
  </sheetData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F5"/>
  <sheetViews>
    <sheetView workbookViewId="0">
      <selection activeCell="I15" sqref="I15"/>
    </sheetView>
  </sheetViews>
  <sheetFormatPr baseColWidth="10" defaultRowHeight="15" x14ac:dyDescent="0.25"/>
  <sheetData>
    <row r="5" spans="5:6" x14ac:dyDescent="0.25">
      <c r="E5">
        <v>1998</v>
      </c>
      <c r="F5">
        <v>2003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SH</vt:lpstr>
      <vt:lpstr>ABC</vt:lpstr>
      <vt:lpstr>Feuil3</vt:lpstr>
      <vt:lpstr>Feuil1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2013-10-01T20:18:55Z</dcterms:created>
  <dcterms:modified xsi:type="dcterms:W3CDTF">2014-10-02T09:39:58Z</dcterms:modified>
</cp:coreProperties>
</file>