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8855" windowHeight="7935" activeTab="3"/>
  </bookViews>
  <sheets>
    <sheet name="bilan fonctionnel de 2012" sheetId="1" r:id="rId1"/>
    <sheet name="bilan fonctionnel de 2013" sheetId="2" r:id="rId2"/>
    <sheet name="bilans en grandes masses" sheetId="3" r:id="rId3"/>
    <sheet name="Tableu d'équilibre fonctionnell" sheetId="4" r:id="rId4"/>
  </sheets>
  <calcPr calcId="124519"/>
</workbook>
</file>

<file path=xl/calcChain.xml><?xml version="1.0" encoding="utf-8"?>
<calcChain xmlns="http://schemas.openxmlformats.org/spreadsheetml/2006/main">
  <c r="C12" i="3"/>
  <c r="C4"/>
  <c r="C6"/>
  <c r="C8"/>
  <c r="C10"/>
  <c r="D5" i="4"/>
  <c r="D7"/>
  <c r="D8"/>
  <c r="D10"/>
  <c r="D11"/>
  <c r="D14"/>
  <c r="D15"/>
  <c r="D4"/>
  <c r="C16"/>
  <c r="C12"/>
  <c r="C9"/>
  <c r="C6"/>
  <c r="B16"/>
  <c r="B12"/>
  <c r="B9"/>
  <c r="B13" s="1"/>
  <c r="B17" s="1"/>
  <c r="B6"/>
  <c r="J12" i="3"/>
  <c r="J10"/>
  <c r="J8"/>
  <c r="J6"/>
  <c r="J4"/>
  <c r="H12"/>
  <c r="H10"/>
  <c r="H8"/>
  <c r="H6"/>
  <c r="H4"/>
  <c r="E12"/>
  <c r="E10"/>
  <c r="E8"/>
  <c r="E6"/>
  <c r="E4"/>
  <c r="G20" i="2"/>
  <c r="G19" s="1"/>
  <c r="E19"/>
  <c r="G17"/>
  <c r="G15" s="1"/>
  <c r="G16"/>
  <c r="E16"/>
  <c r="E14"/>
  <c r="G13"/>
  <c r="E11"/>
  <c r="E10"/>
  <c r="E9"/>
  <c r="E8" s="1"/>
  <c r="E6"/>
  <c r="E3" s="1"/>
  <c r="E5"/>
  <c r="G3"/>
  <c r="G20" i="1"/>
  <c r="G16"/>
  <c r="G4"/>
  <c r="G15" s="1"/>
  <c r="E15"/>
  <c r="E4"/>
  <c r="E9"/>
  <c r="E20"/>
  <c r="D6" i="4" l="1"/>
  <c r="D12"/>
  <c r="D9"/>
  <c r="D16"/>
  <c r="E23" i="2"/>
  <c r="C13" i="4"/>
  <c r="G14" i="2"/>
  <c r="G23" s="1"/>
  <c r="G24" i="1"/>
  <c r="E24"/>
  <c r="D13" i="4" l="1"/>
  <c r="C17"/>
  <c r="D17" s="1"/>
</calcChain>
</file>

<file path=xl/sharedStrings.xml><?xml version="1.0" encoding="utf-8"?>
<sst xmlns="http://schemas.openxmlformats.org/spreadsheetml/2006/main" count="138" uniqueCount="77">
  <si>
    <t>ACTIF</t>
  </si>
  <si>
    <t>Immobilisation incorporelles</t>
  </si>
  <si>
    <t>Immobilisation corporelles</t>
  </si>
  <si>
    <t>Immobilisation financiéres</t>
  </si>
  <si>
    <t>ACTIF CIRCULANT D'EXPLOITATION</t>
  </si>
  <si>
    <t>Stocks</t>
  </si>
  <si>
    <t>Titres et valeurs de placement</t>
  </si>
  <si>
    <t>TRéSORERIE ACTIF</t>
  </si>
  <si>
    <t>Banque</t>
  </si>
  <si>
    <t>Caisse</t>
  </si>
  <si>
    <t>TOTAL</t>
  </si>
  <si>
    <t>PASSIF</t>
  </si>
  <si>
    <t>CAPITAUX PROPRES</t>
  </si>
  <si>
    <t>Capital social</t>
  </si>
  <si>
    <t>Provision réglementée</t>
  </si>
  <si>
    <t>Subventions d’investissement</t>
  </si>
  <si>
    <t xml:space="preserve"> Résultat de l’exercice</t>
  </si>
  <si>
    <t xml:space="preserve"> Réserves légales</t>
  </si>
  <si>
    <t xml:space="preserve"> Prime d’émission</t>
  </si>
  <si>
    <t>Provisions durables pour risques et charges</t>
  </si>
  <si>
    <t>Dettes de financement</t>
  </si>
  <si>
    <t>PASSIF CIRCULANT D'EXPLOITATION</t>
  </si>
  <si>
    <t>Trésorerie Passif</t>
  </si>
  <si>
    <t>Clients et comptes rattachés  (2)</t>
  </si>
  <si>
    <t>Autres débiteurs   (3)</t>
  </si>
  <si>
    <t>Charges constatées d’avance  (5)</t>
  </si>
  <si>
    <t>Autres débiteurs   (4)</t>
  </si>
  <si>
    <t>Immobilisations en non valeur  (7)</t>
  </si>
  <si>
    <t>Fournisseurs et comptes rattachés  (8)</t>
  </si>
  <si>
    <t>Dettes fiscales  (9)</t>
  </si>
  <si>
    <t>Dettes fiscales  (10)</t>
  </si>
  <si>
    <t>Produits constatés d’avance  (11)</t>
  </si>
  <si>
    <t>Autres créditeurs  (12)</t>
  </si>
  <si>
    <t>Bilan fonctionnel de 2012</t>
  </si>
  <si>
    <t>(2) les écarts de conversion : clients + Ecart de conversion actif de clients ==&gt; 165900+4220 =170120</t>
  </si>
  <si>
    <t>(3) Autres débiteurs ==&gt; 60% d’exploitation ==&gt; 20000 *60% =12000</t>
  </si>
  <si>
    <t>(4) Autres débiteurs ==&gt; 40% hors d’exploitation ==&gt; 20000 * 40% = 8000</t>
  </si>
  <si>
    <t>(8) les écarts de conversion : fournisseurs + écarts de conversion passif de FR ==&gt; 138785 + 1100 =139885</t>
  </si>
  <si>
    <t>(5) Charges constatées d’avance  est un sous compte de régularisation actif ==&gt; exploitation</t>
  </si>
  <si>
    <t>Bilan fonctionnel de 2013</t>
  </si>
  <si>
    <t>(2) les écarts de conversion : clients + Ecart de conversion actif de clients ==&gt; 197700+5945=203645</t>
  </si>
  <si>
    <t>(3) Autres débiteurs ==&gt; 60% d’exploitation ==&gt; 21075*60% =12645</t>
  </si>
  <si>
    <t>(4) Autres débiteurs ==&gt; 40% hors d’exploitation ==&gt; 21075 * 40% = 8430</t>
  </si>
  <si>
    <t>(8) les écarts de conversion : fournisseurs + écarts de conversion passif de FR ==&gt; 99935+1300= 101235</t>
  </si>
  <si>
    <t>%</t>
  </si>
  <si>
    <t>Bilans en grands masses</t>
  </si>
  <si>
    <t xml:space="preserve"> (-) ACTIF IMMOBILISé </t>
  </si>
  <si>
    <t>(-)PASSIF CIRCULANT D'EXPLOITATION</t>
  </si>
  <si>
    <t>(=) FOND DE ROULEMENT NET GLOBALE</t>
  </si>
  <si>
    <t>(-) Trésorerie Passif</t>
  </si>
  <si>
    <t>(=)Trésorerie NET</t>
  </si>
  <si>
    <t>TN=FRNG-BFG</t>
  </si>
  <si>
    <t>variation %</t>
  </si>
  <si>
    <t>3) Dresser les bilans en grandes masses (condensés) en valeurs et en % :</t>
  </si>
  <si>
    <t>1)et 2)le bilan fonctionnel pour l’analyse financière pour les deux exercices 2012 et 2013 :</t>
  </si>
  <si>
    <t>(1) On élimine les immobilisation en non valeur de l'actif immobilisé = 1800</t>
  </si>
  <si>
    <r>
      <t xml:space="preserve">ACTIF IMMOBILISé </t>
    </r>
    <r>
      <rPr>
        <b/>
        <sz val="11"/>
        <color theme="1"/>
        <rFont val="Calibri"/>
        <family val="2"/>
        <scheme val="minor"/>
      </rPr>
      <t xml:space="preserve">  (1)</t>
    </r>
  </si>
  <si>
    <t>ACTIF CIRCULANT HORS EXPLOITATION</t>
  </si>
  <si>
    <t>TRESORERIE ACTIF</t>
  </si>
  <si>
    <t>somme des amortissements et provisions  (6)</t>
  </si>
  <si>
    <t>FINANCEMENT PERMANENT</t>
  </si>
  <si>
    <t>PASSIF CIRCULANT HORS EXPLOITATION</t>
  </si>
  <si>
    <t>(6) on doit ajouter le cumul d'amortissements et de provisions aux capitaux propres car le bilan fonctionnel est un bilan en valeur brute==&gt; 200700</t>
  </si>
  <si>
    <t>(9) Dettes fiscales  ==&gt; TVA ==&gt; liè à l'exploitation ==&gt; 80% Dettes fiscales ==&gt; 30220 * 80% = 24176</t>
  </si>
  <si>
    <t xml:space="preserve">(10) Dettes fiscales ==&gt; IS ==&gt;  liè à l'hors l'exploitation ==&gt; 20% Dettes fiscales ==&gt; 30220 * 20% = 6044 </t>
  </si>
  <si>
    <t>(11) Produits constatés d’avance est un sous compte de régularisation passif ==&gt;  lié à l'exploitation</t>
  </si>
  <si>
    <t>(12) Autres débiteurs ==&gt; lié à l'hors l'exploitation</t>
  </si>
  <si>
    <t>(6) on doit ajouter le cumul d'amortissements et de provisions aux capitaux propres car le bilan fonctionnel est un bilan en valeur brute==&gt; 290165</t>
  </si>
  <si>
    <t>(7) on doit retrancher le montant des immobilisations en non valeur des capitaux propres</t>
  </si>
  <si>
    <t>(9) Dettes fiscales  ==&gt; TVA ==&gt; liè à l'exploitation ==&gt; 80% Dettes fiscales ==&gt; 34025 * 80% = 27220</t>
  </si>
  <si>
    <t xml:space="preserve">(10) Dettes fiscales ==&gt; IS ==&gt;  liè à l'hors l'exploitation ==&gt; 20% Dettes fiscales ==&gt; 34025* 20% = 6805 </t>
  </si>
  <si>
    <t>ACTIF IMMOBILISE</t>
  </si>
  <si>
    <t>4) le tableau d’équilibre fonctionnel :</t>
  </si>
  <si>
    <t>(=)BESOIN FOND DE ROULEMENT D'EXPLOITATION</t>
  </si>
  <si>
    <t>(=)BESOIN FOND DE ROULEMENT HORS D'EXPLOITATION</t>
  </si>
  <si>
    <t>(=) BESOIN DE FINANCEMENT GLOBALE</t>
  </si>
  <si>
    <t>Tableau  d'équilibre fonctionnel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</si>
</sst>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double"/>
      <sz val="14"/>
      <color theme="1"/>
      <name val="Calibri"/>
      <family val="2"/>
      <scheme val="minor"/>
    </font>
    <font>
      <u val="double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0" fontId="0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Border="1"/>
    <xf numFmtId="0" fontId="7" fillId="0" borderId="10" xfId="0" applyFont="1" applyBorder="1" applyAlignment="1">
      <alignment horizontal="left" vertical="center"/>
    </xf>
    <xf numFmtId="0" fontId="6" fillId="9" borderId="10" xfId="0" applyFont="1" applyFill="1" applyBorder="1" applyAlignment="1">
      <alignment horizontal="center" vertical="center"/>
    </xf>
    <xf numFmtId="10" fontId="6" fillId="9" borderId="10" xfId="1" applyNumberFormat="1" applyFont="1" applyFill="1" applyBorder="1" applyAlignment="1">
      <alignment horizontal="center" vertical="center"/>
    </xf>
    <xf numFmtId="0" fontId="6" fillId="0" borderId="10" xfId="0" applyFont="1" applyBorder="1"/>
    <xf numFmtId="0" fontId="7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0" fontId="6" fillId="10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6" fillId="0" borderId="1" xfId="1" applyNumberFormat="1" applyFont="1" applyBorder="1" applyAlignment="1">
      <alignment horizontal="center" vertical="center"/>
    </xf>
    <xf numFmtId="0" fontId="6" fillId="0" borderId="1" xfId="0" applyFont="1" applyBorder="1"/>
    <xf numFmtId="0" fontId="6" fillId="5" borderId="1" xfId="0" applyFont="1" applyFill="1" applyBorder="1" applyAlignment="1">
      <alignment horizontal="center" vertical="center"/>
    </xf>
    <xf numFmtId="10" fontId="6" fillId="8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25" xfId="0" applyFont="1" applyBorder="1"/>
    <xf numFmtId="0" fontId="6" fillId="7" borderId="10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2" fontId="6" fillId="9" borderId="21" xfId="0" applyNumberFormat="1" applyFont="1" applyFill="1" applyBorder="1" applyAlignment="1">
      <alignment horizontal="center" vertical="center"/>
    </xf>
    <xf numFmtId="0" fontId="7" fillId="0" borderId="20" xfId="0" applyFont="1" applyBorder="1"/>
    <xf numFmtId="0" fontId="6" fillId="6" borderId="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center" vertical="center"/>
    </xf>
    <xf numFmtId="2" fontId="6" fillId="9" borderId="2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opLeftCell="A21" workbookViewId="0">
      <selection activeCell="A32" sqref="A32:G32"/>
    </sheetView>
  </sheetViews>
  <sheetFormatPr baseColWidth="10" defaultRowHeight="15"/>
  <cols>
    <col min="1" max="1" width="11.28515625" style="2" customWidth="1"/>
    <col min="2" max="3" width="11.42578125" style="2"/>
    <col min="4" max="4" width="9.42578125" style="2" customWidth="1"/>
    <col min="5" max="5" width="11.28515625" style="1" customWidth="1"/>
    <col min="6" max="6" width="39.85546875" style="2" bestFit="1" customWidth="1"/>
    <col min="7" max="7" width="12.28515625" style="1" customWidth="1"/>
    <col min="8" max="8" width="7.7109375" customWidth="1"/>
    <col min="13" max="13" width="7" bestFit="1" customWidth="1"/>
    <col min="14" max="14" width="39.85546875" bestFit="1" customWidth="1"/>
    <col min="15" max="15" width="7" bestFit="1" customWidth="1"/>
  </cols>
  <sheetData>
    <row r="1" spans="1:7" ht="17.25" customHeight="1">
      <c r="A1" s="68" t="s">
        <v>54</v>
      </c>
      <c r="B1" s="68"/>
      <c r="C1" s="68"/>
      <c r="D1" s="68"/>
      <c r="E1" s="68"/>
      <c r="F1" s="68"/>
      <c r="G1" s="68"/>
    </row>
    <row r="2" spans="1:7" ht="36.75" customHeight="1">
      <c r="A2" s="44" t="s">
        <v>33</v>
      </c>
      <c r="B2" s="45"/>
      <c r="C2" s="45"/>
      <c r="D2" s="45"/>
      <c r="E2" s="45"/>
      <c r="F2" s="45"/>
      <c r="G2" s="46"/>
    </row>
    <row r="3" spans="1:7" ht="30.75" customHeight="1">
      <c r="A3" s="56" t="s">
        <v>0</v>
      </c>
      <c r="B3" s="57"/>
      <c r="C3" s="57"/>
      <c r="D3" s="58"/>
      <c r="E3" s="13">
        <v>2012</v>
      </c>
      <c r="F3" s="13" t="s">
        <v>11</v>
      </c>
      <c r="G3" s="13">
        <v>2012</v>
      </c>
    </row>
    <row r="4" spans="1:7" ht="21.75" customHeight="1">
      <c r="A4" s="53" t="s">
        <v>56</v>
      </c>
      <c r="B4" s="54"/>
      <c r="C4" s="54"/>
      <c r="D4" s="55"/>
      <c r="E4" s="11">
        <f>SUM(E5:E7)</f>
        <v>343200</v>
      </c>
      <c r="F4" s="31" t="s">
        <v>12</v>
      </c>
      <c r="G4" s="32">
        <f>SUM(G5:G13)</f>
        <v>340140</v>
      </c>
    </row>
    <row r="5" spans="1:7">
      <c r="A5" s="59" t="s">
        <v>1</v>
      </c>
      <c r="B5" s="60"/>
      <c r="C5" s="60"/>
      <c r="D5" s="61"/>
      <c r="E5" s="33">
        <v>23000</v>
      </c>
      <c r="F5" s="34" t="s">
        <v>13</v>
      </c>
      <c r="G5" s="35">
        <v>100000</v>
      </c>
    </row>
    <row r="6" spans="1:7">
      <c r="A6" s="47" t="s">
        <v>2</v>
      </c>
      <c r="B6" s="48"/>
      <c r="C6" s="48"/>
      <c r="D6" s="49"/>
      <c r="E6" s="35">
        <v>303050</v>
      </c>
      <c r="F6" s="34" t="s">
        <v>18</v>
      </c>
      <c r="G6" s="35">
        <v>9720</v>
      </c>
    </row>
    <row r="7" spans="1:7">
      <c r="A7" s="47" t="s">
        <v>3</v>
      </c>
      <c r="B7" s="48"/>
      <c r="C7" s="48"/>
      <c r="D7" s="49"/>
      <c r="E7" s="35">
        <v>17150</v>
      </c>
      <c r="F7" s="34" t="s">
        <v>17</v>
      </c>
      <c r="G7" s="35">
        <v>8900</v>
      </c>
    </row>
    <row r="8" spans="1:7">
      <c r="A8" s="50"/>
      <c r="B8" s="51"/>
      <c r="C8" s="51"/>
      <c r="D8" s="52"/>
      <c r="E8" s="35"/>
      <c r="F8" s="34" t="s">
        <v>16</v>
      </c>
      <c r="G8" s="35">
        <v>11250</v>
      </c>
    </row>
    <row r="9" spans="1:7" ht="23.25" customHeight="1">
      <c r="A9" s="53" t="s">
        <v>4</v>
      </c>
      <c r="B9" s="54"/>
      <c r="C9" s="54"/>
      <c r="D9" s="55"/>
      <c r="E9" s="11">
        <f>SUM(E10:E13)</f>
        <v>236270</v>
      </c>
      <c r="F9" s="34" t="s">
        <v>15</v>
      </c>
      <c r="G9" s="35">
        <v>1000</v>
      </c>
    </row>
    <row r="10" spans="1:7">
      <c r="A10" s="47" t="s">
        <v>5</v>
      </c>
      <c r="B10" s="48"/>
      <c r="C10" s="48"/>
      <c r="D10" s="49"/>
      <c r="E10" s="35">
        <v>50950</v>
      </c>
      <c r="F10" s="34" t="s">
        <v>14</v>
      </c>
      <c r="G10" s="35">
        <v>2300</v>
      </c>
    </row>
    <row r="11" spans="1:7">
      <c r="A11" s="47" t="s">
        <v>23</v>
      </c>
      <c r="B11" s="48"/>
      <c r="C11" s="48"/>
      <c r="D11" s="49"/>
      <c r="E11" s="35">
        <v>170120</v>
      </c>
      <c r="F11" s="34" t="s">
        <v>59</v>
      </c>
      <c r="G11" s="35">
        <v>204270</v>
      </c>
    </row>
    <row r="12" spans="1:7">
      <c r="A12" s="47" t="s">
        <v>24</v>
      </c>
      <c r="B12" s="48"/>
      <c r="C12" s="48"/>
      <c r="D12" s="49"/>
      <c r="E12" s="35">
        <v>12000</v>
      </c>
      <c r="F12" s="34" t="s">
        <v>19</v>
      </c>
      <c r="G12" s="35">
        <v>4500</v>
      </c>
    </row>
    <row r="13" spans="1:7">
      <c r="A13" s="47" t="s">
        <v>25</v>
      </c>
      <c r="B13" s="48"/>
      <c r="C13" s="48"/>
      <c r="D13" s="49"/>
      <c r="E13" s="35">
        <v>3200</v>
      </c>
      <c r="F13" s="36" t="s">
        <v>27</v>
      </c>
      <c r="G13" s="35">
        <v>-1800</v>
      </c>
    </row>
    <row r="14" spans="1:7">
      <c r="A14" s="47"/>
      <c r="B14" s="48"/>
      <c r="C14" s="48"/>
      <c r="D14" s="49"/>
      <c r="E14" s="35"/>
      <c r="F14" s="31" t="s">
        <v>20</v>
      </c>
      <c r="G14" s="32">
        <v>62205</v>
      </c>
    </row>
    <row r="15" spans="1:7" ht="21" customHeight="1">
      <c r="A15" s="53" t="s">
        <v>57</v>
      </c>
      <c r="B15" s="54"/>
      <c r="C15" s="54"/>
      <c r="D15" s="55"/>
      <c r="E15" s="11">
        <f>SUM(E16:E17)</f>
        <v>9000</v>
      </c>
      <c r="F15" s="10" t="s">
        <v>60</v>
      </c>
      <c r="G15" s="11">
        <f>SUM(G4,G14)</f>
        <v>402345</v>
      </c>
    </row>
    <row r="16" spans="1:7" ht="18" customHeight="1">
      <c r="A16" s="47" t="s">
        <v>6</v>
      </c>
      <c r="B16" s="48"/>
      <c r="C16" s="48"/>
      <c r="D16" s="49"/>
      <c r="E16" s="35">
        <v>1000</v>
      </c>
      <c r="F16" s="10" t="s">
        <v>21</v>
      </c>
      <c r="G16" s="11">
        <f>SUM(G17:G19)</f>
        <v>165261</v>
      </c>
    </row>
    <row r="17" spans="1:7">
      <c r="A17" s="47" t="s">
        <v>26</v>
      </c>
      <c r="B17" s="48"/>
      <c r="C17" s="48"/>
      <c r="D17" s="49"/>
      <c r="E17" s="35">
        <v>8000</v>
      </c>
      <c r="F17" s="34" t="s">
        <v>28</v>
      </c>
      <c r="G17" s="35">
        <v>139885</v>
      </c>
    </row>
    <row r="18" spans="1:7">
      <c r="A18" s="47"/>
      <c r="B18" s="48"/>
      <c r="C18" s="48"/>
      <c r="D18" s="49"/>
      <c r="E18" s="35"/>
      <c r="F18" s="34" t="s">
        <v>29</v>
      </c>
      <c r="G18" s="35">
        <v>24176</v>
      </c>
    </row>
    <row r="19" spans="1:7">
      <c r="A19" s="64"/>
      <c r="B19" s="65"/>
      <c r="C19" s="65"/>
      <c r="D19" s="66"/>
      <c r="E19" s="13"/>
      <c r="F19" s="37" t="s">
        <v>31</v>
      </c>
      <c r="G19" s="35">
        <v>1200</v>
      </c>
    </row>
    <row r="20" spans="1:7" ht="18" customHeight="1">
      <c r="A20" s="53" t="s">
        <v>58</v>
      </c>
      <c r="B20" s="54"/>
      <c r="C20" s="54"/>
      <c r="D20" s="55"/>
      <c r="E20" s="38">
        <f>SUM(E21:E22)</f>
        <v>1240</v>
      </c>
      <c r="F20" s="10" t="s">
        <v>61</v>
      </c>
      <c r="G20" s="16">
        <f>SUM(G21:G22)</f>
        <v>11144</v>
      </c>
    </row>
    <row r="21" spans="1:7">
      <c r="A21" s="59" t="s">
        <v>8</v>
      </c>
      <c r="B21" s="60"/>
      <c r="C21" s="60"/>
      <c r="D21" s="61"/>
      <c r="E21" s="35">
        <v>1000</v>
      </c>
      <c r="F21" s="34" t="s">
        <v>30</v>
      </c>
      <c r="G21" s="35">
        <v>6044</v>
      </c>
    </row>
    <row r="22" spans="1:7">
      <c r="A22" s="47" t="s">
        <v>9</v>
      </c>
      <c r="B22" s="48"/>
      <c r="C22" s="48"/>
      <c r="D22" s="49"/>
      <c r="E22" s="35">
        <v>240</v>
      </c>
      <c r="F22" s="37" t="s">
        <v>32</v>
      </c>
      <c r="G22" s="35">
        <v>5100</v>
      </c>
    </row>
    <row r="23" spans="1:7" ht="20.25" customHeight="1">
      <c r="A23" s="64"/>
      <c r="B23" s="65"/>
      <c r="C23" s="65"/>
      <c r="D23" s="66"/>
      <c r="E23" s="35"/>
      <c r="F23" s="10" t="s">
        <v>22</v>
      </c>
      <c r="G23" s="16">
        <v>10960</v>
      </c>
    </row>
    <row r="24" spans="1:7" ht="28.5" customHeight="1">
      <c r="A24" s="56" t="s">
        <v>10</v>
      </c>
      <c r="B24" s="57"/>
      <c r="C24" s="57"/>
      <c r="D24" s="58"/>
      <c r="E24" s="19">
        <f>E4+E9+E15+E20</f>
        <v>589710</v>
      </c>
      <c r="F24" s="13" t="s">
        <v>10</v>
      </c>
      <c r="G24" s="19">
        <f>SUM(G15,G16,G20,G23)</f>
        <v>589710</v>
      </c>
    </row>
    <row r="25" spans="1:7">
      <c r="A25" s="36"/>
      <c r="B25" s="36"/>
      <c r="C25" s="36"/>
      <c r="D25" s="36"/>
      <c r="E25" s="40"/>
      <c r="F25" s="41"/>
      <c r="G25" s="42"/>
    </row>
    <row r="26" spans="1:7">
      <c r="A26" s="43" t="s">
        <v>55</v>
      </c>
      <c r="B26" s="43"/>
      <c r="C26" s="43"/>
      <c r="D26" s="43"/>
      <c r="E26" s="43"/>
      <c r="F26" s="43"/>
      <c r="G26" s="43"/>
    </row>
    <row r="27" spans="1:7">
      <c r="A27" s="43" t="s">
        <v>34</v>
      </c>
      <c r="B27" s="43"/>
      <c r="C27" s="43"/>
      <c r="D27" s="43"/>
      <c r="E27" s="43"/>
      <c r="F27" s="43"/>
      <c r="G27" s="43"/>
    </row>
    <row r="28" spans="1:7">
      <c r="A28" s="43" t="s">
        <v>35</v>
      </c>
      <c r="B28" s="43"/>
      <c r="C28" s="43"/>
      <c r="D28" s="43"/>
      <c r="E28" s="43"/>
      <c r="F28" s="43"/>
      <c r="G28" s="43"/>
    </row>
    <row r="29" spans="1:7">
      <c r="A29" s="43" t="s">
        <v>36</v>
      </c>
      <c r="B29" s="43"/>
      <c r="C29" s="43"/>
      <c r="D29" s="43"/>
      <c r="E29" s="43"/>
      <c r="F29" s="43"/>
      <c r="G29" s="43"/>
    </row>
    <row r="30" spans="1:7">
      <c r="A30" s="43" t="s">
        <v>38</v>
      </c>
      <c r="B30" s="43"/>
      <c r="C30" s="43"/>
      <c r="D30" s="43"/>
      <c r="E30" s="43"/>
      <c r="F30" s="43"/>
      <c r="G30" s="43"/>
    </row>
    <row r="31" spans="1:7" ht="31.5" customHeight="1">
      <c r="A31" s="67" t="s">
        <v>62</v>
      </c>
      <c r="B31" s="67"/>
      <c r="C31" s="67"/>
      <c r="D31" s="67"/>
      <c r="E31" s="67"/>
      <c r="F31" s="67"/>
      <c r="G31" s="67"/>
    </row>
    <row r="32" spans="1:7">
      <c r="A32" s="43" t="s">
        <v>68</v>
      </c>
      <c r="B32" s="43"/>
      <c r="C32" s="43"/>
      <c r="D32" s="43"/>
      <c r="E32" s="43"/>
      <c r="F32" s="43"/>
      <c r="G32" s="43"/>
    </row>
    <row r="33" spans="1:7">
      <c r="A33" s="43" t="s">
        <v>37</v>
      </c>
      <c r="B33" s="43"/>
      <c r="C33" s="43"/>
      <c r="D33" s="43"/>
      <c r="E33" s="43"/>
      <c r="F33" s="43"/>
      <c r="G33" s="43"/>
    </row>
    <row r="34" spans="1:7">
      <c r="A34" s="43" t="s">
        <v>63</v>
      </c>
      <c r="B34" s="43"/>
      <c r="C34" s="43"/>
      <c r="D34" s="43"/>
      <c r="E34" s="43"/>
      <c r="F34" s="43"/>
      <c r="G34" s="43"/>
    </row>
    <row r="35" spans="1:7">
      <c r="A35" s="43" t="s">
        <v>64</v>
      </c>
      <c r="B35" s="43"/>
      <c r="C35" s="43"/>
      <c r="D35" s="43"/>
      <c r="E35" s="43"/>
      <c r="F35" s="43"/>
      <c r="G35" s="43"/>
    </row>
    <row r="36" spans="1:7">
      <c r="A36" s="43" t="s">
        <v>65</v>
      </c>
      <c r="B36" s="43"/>
      <c r="C36" s="43"/>
      <c r="D36" s="43"/>
      <c r="E36" s="43"/>
      <c r="F36" s="43"/>
      <c r="G36" s="43"/>
    </row>
    <row r="37" spans="1:7">
      <c r="A37" s="43" t="s">
        <v>66</v>
      </c>
      <c r="B37" s="43"/>
      <c r="C37" s="43"/>
      <c r="D37" s="43"/>
      <c r="E37" s="43"/>
      <c r="F37" s="43"/>
      <c r="G37" s="43"/>
    </row>
    <row r="38" spans="1:7">
      <c r="A38" s="36"/>
      <c r="B38" s="36"/>
      <c r="C38" s="36"/>
      <c r="D38" s="36"/>
      <c r="E38" s="42"/>
      <c r="F38" s="36"/>
      <c r="G38" s="42"/>
    </row>
    <row r="39" spans="1:7">
      <c r="A39" s="69"/>
      <c r="B39" s="70"/>
      <c r="C39" s="70"/>
      <c r="D39" s="70"/>
      <c r="E39" s="70"/>
      <c r="F39" s="70"/>
      <c r="G39" s="70"/>
    </row>
    <row r="40" spans="1:7">
      <c r="A40" s="69"/>
      <c r="B40" s="70"/>
      <c r="C40" s="70"/>
      <c r="D40" s="70"/>
      <c r="E40" s="70"/>
      <c r="F40" s="70"/>
      <c r="G40" s="70"/>
    </row>
    <row r="41" spans="1:7">
      <c r="A41" s="69"/>
      <c r="B41" s="70"/>
      <c r="C41" s="70"/>
      <c r="D41" s="70"/>
      <c r="E41" s="70"/>
      <c r="F41" s="70"/>
      <c r="G41" s="70"/>
    </row>
    <row r="42" spans="1:7">
      <c r="A42" s="62"/>
      <c r="B42" s="63"/>
      <c r="C42" s="63"/>
      <c r="D42" s="63"/>
      <c r="E42" s="63"/>
      <c r="F42" s="63"/>
      <c r="G42" s="63"/>
    </row>
    <row r="43" spans="1:7">
      <c r="A43" s="62"/>
      <c r="B43" s="63"/>
      <c r="C43" s="63"/>
      <c r="D43" s="63"/>
      <c r="E43" s="63"/>
      <c r="F43" s="63"/>
      <c r="G43" s="63"/>
    </row>
    <row r="44" spans="1:7">
      <c r="A44" s="62"/>
      <c r="B44" s="63"/>
      <c r="C44" s="63"/>
      <c r="D44" s="63"/>
      <c r="E44" s="63"/>
      <c r="F44" s="63"/>
      <c r="G44" s="63"/>
    </row>
    <row r="45" spans="1:7">
      <c r="A45" s="62"/>
      <c r="B45" s="63"/>
      <c r="C45" s="63"/>
      <c r="D45" s="63"/>
      <c r="E45" s="63"/>
      <c r="F45" s="63"/>
      <c r="G45" s="63"/>
    </row>
    <row r="46" spans="1:7">
      <c r="A46" s="62"/>
      <c r="B46" s="63"/>
      <c r="C46" s="63"/>
      <c r="D46" s="63"/>
      <c r="E46" s="63"/>
      <c r="F46" s="63"/>
      <c r="G46" s="63"/>
    </row>
    <row r="47" spans="1:7">
      <c r="A47" s="62"/>
      <c r="B47" s="63"/>
      <c r="C47" s="63"/>
      <c r="D47" s="63"/>
      <c r="E47" s="63"/>
      <c r="F47" s="63"/>
      <c r="G47" s="63"/>
    </row>
    <row r="48" spans="1:7">
      <c r="A48" s="62"/>
      <c r="B48" s="63"/>
      <c r="C48" s="63"/>
      <c r="D48" s="63"/>
      <c r="E48" s="63"/>
      <c r="F48" s="63"/>
      <c r="G48" s="63"/>
    </row>
    <row r="49" spans="1:7">
      <c r="A49" s="62"/>
      <c r="B49" s="63"/>
      <c r="C49" s="63"/>
      <c r="D49" s="63"/>
      <c r="E49" s="63"/>
      <c r="F49" s="63"/>
      <c r="G49" s="63"/>
    </row>
    <row r="50" spans="1:7">
      <c r="A50" s="62"/>
      <c r="B50" s="63"/>
      <c r="C50" s="63"/>
      <c r="D50" s="63"/>
      <c r="E50" s="63"/>
      <c r="F50" s="63"/>
      <c r="G50" s="63"/>
    </row>
    <row r="51" spans="1:7">
      <c r="A51" s="62"/>
      <c r="B51" s="63"/>
      <c r="C51" s="63"/>
      <c r="D51" s="63"/>
      <c r="E51" s="63"/>
      <c r="F51" s="63"/>
      <c r="G51" s="63"/>
    </row>
    <row r="52" spans="1:7">
      <c r="A52" s="62"/>
      <c r="B52" s="63"/>
      <c r="C52" s="63"/>
      <c r="D52" s="63"/>
      <c r="E52" s="63"/>
      <c r="F52" s="63"/>
      <c r="G52" s="63"/>
    </row>
    <row r="53" spans="1:7">
      <c r="A53" s="62"/>
      <c r="B53" s="63"/>
      <c r="C53" s="63"/>
      <c r="D53" s="63"/>
      <c r="E53" s="63"/>
      <c r="F53" s="63"/>
      <c r="G53" s="63"/>
    </row>
    <row r="54" spans="1:7">
      <c r="A54" s="62"/>
      <c r="B54" s="63"/>
      <c r="C54" s="63"/>
      <c r="D54" s="63"/>
      <c r="E54" s="63"/>
      <c r="F54" s="63"/>
      <c r="G54" s="63"/>
    </row>
    <row r="55" spans="1:7">
      <c r="A55" s="62"/>
      <c r="B55" s="63"/>
      <c r="C55" s="63"/>
      <c r="D55" s="63"/>
      <c r="E55" s="63"/>
      <c r="F55" s="63"/>
      <c r="G55" s="63"/>
    </row>
    <row r="56" spans="1:7">
      <c r="A56" s="62"/>
      <c r="B56" s="63"/>
      <c r="C56" s="63"/>
      <c r="D56" s="63"/>
      <c r="E56" s="63"/>
      <c r="F56" s="63"/>
      <c r="G56" s="63"/>
    </row>
    <row r="57" spans="1:7">
      <c r="A57" s="62"/>
      <c r="B57" s="63"/>
      <c r="C57" s="63"/>
      <c r="D57" s="63"/>
      <c r="E57" s="63"/>
      <c r="F57" s="63"/>
      <c r="G57" s="63"/>
    </row>
    <row r="58" spans="1:7">
      <c r="A58" s="62"/>
      <c r="B58" s="63"/>
      <c r="C58" s="63"/>
      <c r="D58" s="63"/>
      <c r="E58" s="63"/>
      <c r="F58" s="63"/>
      <c r="G58" s="63"/>
    </row>
  </sheetData>
  <mergeCells count="56">
    <mergeCell ref="A1:G1"/>
    <mergeCell ref="A56:G56"/>
    <mergeCell ref="A57:G57"/>
    <mergeCell ref="A58:G58"/>
    <mergeCell ref="A50:G50"/>
    <mergeCell ref="A51:G51"/>
    <mergeCell ref="A52:G52"/>
    <mergeCell ref="A53:G53"/>
    <mergeCell ref="A54:G54"/>
    <mergeCell ref="A55:G55"/>
    <mergeCell ref="A49:G49"/>
    <mergeCell ref="A43:G43"/>
    <mergeCell ref="A37:G37"/>
    <mergeCell ref="A39:G39"/>
    <mergeCell ref="A40:G40"/>
    <mergeCell ref="A41:G41"/>
    <mergeCell ref="A42:G42"/>
    <mergeCell ref="A44:G44"/>
    <mergeCell ref="A45:G45"/>
    <mergeCell ref="A46:G46"/>
    <mergeCell ref="A47:G47"/>
    <mergeCell ref="A48:G48"/>
    <mergeCell ref="A17:D17"/>
    <mergeCell ref="A18:D18"/>
    <mergeCell ref="A20:D20"/>
    <mergeCell ref="A9:D9"/>
    <mergeCell ref="A10:D10"/>
    <mergeCell ref="A11:D11"/>
    <mergeCell ref="A12:D12"/>
    <mergeCell ref="A22:D22"/>
    <mergeCell ref="A24:D24"/>
    <mergeCell ref="A23:D23"/>
    <mergeCell ref="A21:D21"/>
    <mergeCell ref="A19:D19"/>
    <mergeCell ref="A31:G31"/>
    <mergeCell ref="A27:G27"/>
    <mergeCell ref="A26:G26"/>
    <mergeCell ref="A2:G2"/>
    <mergeCell ref="A7:D7"/>
    <mergeCell ref="A8:D8"/>
    <mergeCell ref="A15:D15"/>
    <mergeCell ref="A16:D16"/>
    <mergeCell ref="A13:D13"/>
    <mergeCell ref="A14:D14"/>
    <mergeCell ref="A3:D3"/>
    <mergeCell ref="A4:D4"/>
    <mergeCell ref="A5:D5"/>
    <mergeCell ref="A6:D6"/>
    <mergeCell ref="A28:G28"/>
    <mergeCell ref="A29:G29"/>
    <mergeCell ref="A30:G30"/>
    <mergeCell ref="A36:G36"/>
    <mergeCell ref="A35:G35"/>
    <mergeCell ref="A34:G34"/>
    <mergeCell ref="A33:G33"/>
    <mergeCell ref="A32:G32"/>
  </mergeCells>
  <pageMargins left="0.70866141732283472" right="0.70866141732283472" top="0.74803149606299213" bottom="0.74803149606299213" header="0.31496062992125984" footer="0.31496062992125984"/>
  <pageSetup paperSize="256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opLeftCell="A24" workbookViewId="0">
      <selection activeCell="F38" sqref="F38"/>
    </sheetView>
  </sheetViews>
  <sheetFormatPr baseColWidth="10" defaultRowHeight="15"/>
  <cols>
    <col min="5" max="5" width="10.5703125" customWidth="1"/>
    <col min="6" max="6" width="39.85546875" bestFit="1" customWidth="1"/>
    <col min="7" max="7" width="12.28515625" customWidth="1"/>
  </cols>
  <sheetData>
    <row r="1" spans="1:7" ht="39" customHeight="1">
      <c r="A1" s="44" t="s">
        <v>39</v>
      </c>
      <c r="B1" s="45"/>
      <c r="C1" s="45"/>
      <c r="D1" s="45"/>
      <c r="E1" s="45"/>
      <c r="F1" s="45"/>
      <c r="G1" s="46"/>
    </row>
    <row r="2" spans="1:7">
      <c r="A2" s="56" t="s">
        <v>0</v>
      </c>
      <c r="B2" s="57"/>
      <c r="C2" s="57"/>
      <c r="D2" s="58"/>
      <c r="E2" s="13">
        <v>2013</v>
      </c>
      <c r="F2" s="13" t="s">
        <v>11</v>
      </c>
      <c r="G2" s="13">
        <v>2013</v>
      </c>
    </row>
    <row r="3" spans="1:7">
      <c r="A3" s="53" t="s">
        <v>56</v>
      </c>
      <c r="B3" s="54"/>
      <c r="C3" s="54"/>
      <c r="D3" s="54"/>
      <c r="E3" s="11">
        <f>SUM(E4:E6)</f>
        <v>424010</v>
      </c>
      <c r="F3" s="31" t="s">
        <v>12</v>
      </c>
      <c r="G3" s="32">
        <f>SUM(G4:G12)</f>
        <v>415380</v>
      </c>
    </row>
    <row r="4" spans="1:7">
      <c r="A4" s="59" t="s">
        <v>1</v>
      </c>
      <c r="B4" s="60"/>
      <c r="C4" s="60"/>
      <c r="D4" s="60"/>
      <c r="E4" s="33">
        <v>26045</v>
      </c>
      <c r="F4" s="34" t="s">
        <v>13</v>
      </c>
      <c r="G4" s="35">
        <v>100000</v>
      </c>
    </row>
    <row r="5" spans="1:7">
      <c r="A5" s="47" t="s">
        <v>2</v>
      </c>
      <c r="B5" s="48"/>
      <c r="C5" s="48"/>
      <c r="D5" s="48"/>
      <c r="E5" s="35">
        <f>6000+74955+280280+12680</f>
        <v>373915</v>
      </c>
      <c r="F5" s="34" t="s">
        <v>18</v>
      </c>
      <c r="G5" s="35">
        <v>9720</v>
      </c>
    </row>
    <row r="6" spans="1:7">
      <c r="A6" s="80" t="s">
        <v>3</v>
      </c>
      <c r="B6" s="80"/>
      <c r="C6" s="80"/>
      <c r="D6" s="80"/>
      <c r="E6" s="35">
        <f>3670+20380</f>
        <v>24050</v>
      </c>
      <c r="F6" s="34" t="s">
        <v>17</v>
      </c>
      <c r="G6" s="35">
        <v>6430</v>
      </c>
    </row>
    <row r="7" spans="1:7">
      <c r="A7" s="50"/>
      <c r="B7" s="51"/>
      <c r="C7" s="51"/>
      <c r="D7" s="52"/>
      <c r="E7" s="35"/>
      <c r="F7" s="34" t="s">
        <v>16</v>
      </c>
      <c r="G7" s="35">
        <v>18500</v>
      </c>
    </row>
    <row r="8" spans="1:7">
      <c r="A8" s="53" t="s">
        <v>4</v>
      </c>
      <c r="B8" s="54"/>
      <c r="C8" s="54"/>
      <c r="D8" s="55"/>
      <c r="E8" s="11">
        <f>SUM(E9:E12)</f>
        <v>278440</v>
      </c>
      <c r="F8" s="34" t="s">
        <v>15</v>
      </c>
      <c r="G8" s="35">
        <v>800</v>
      </c>
    </row>
    <row r="9" spans="1:7">
      <c r="A9" s="47" t="s">
        <v>5</v>
      </c>
      <c r="B9" s="48"/>
      <c r="C9" s="48"/>
      <c r="D9" s="48"/>
      <c r="E9" s="35">
        <f>41010+20000</f>
        <v>61010</v>
      </c>
      <c r="F9" s="34" t="s">
        <v>14</v>
      </c>
      <c r="G9" s="35">
        <v>2400</v>
      </c>
    </row>
    <row r="10" spans="1:7">
      <c r="A10" s="47" t="s">
        <v>23</v>
      </c>
      <c r="B10" s="48"/>
      <c r="C10" s="48"/>
      <c r="D10" s="48"/>
      <c r="E10" s="35">
        <f>197700+5945</f>
        <v>203645</v>
      </c>
      <c r="F10" s="34" t="s">
        <v>59</v>
      </c>
      <c r="G10" s="35">
        <v>273830</v>
      </c>
    </row>
    <row r="11" spans="1:7">
      <c r="A11" s="47" t="s">
        <v>24</v>
      </c>
      <c r="B11" s="48"/>
      <c r="C11" s="48"/>
      <c r="D11" s="48"/>
      <c r="E11" s="35">
        <f>21075*60%</f>
        <v>12645</v>
      </c>
      <c r="F11" s="34" t="s">
        <v>19</v>
      </c>
      <c r="G11" s="35">
        <v>5500</v>
      </c>
    </row>
    <row r="12" spans="1:7">
      <c r="A12" s="47" t="s">
        <v>25</v>
      </c>
      <c r="B12" s="48"/>
      <c r="C12" s="48"/>
      <c r="D12" s="48"/>
      <c r="E12" s="35">
        <v>1140</v>
      </c>
      <c r="F12" s="36" t="s">
        <v>27</v>
      </c>
      <c r="G12" s="35">
        <v>-1800</v>
      </c>
    </row>
    <row r="13" spans="1:7">
      <c r="A13" s="47"/>
      <c r="B13" s="48"/>
      <c r="C13" s="48"/>
      <c r="D13" s="48"/>
      <c r="E13" s="35"/>
      <c r="F13" s="31" t="s">
        <v>20</v>
      </c>
      <c r="G13" s="32">
        <f>69660+12345</f>
        <v>82005</v>
      </c>
    </row>
    <row r="14" spans="1:7">
      <c r="A14" s="53" t="s">
        <v>57</v>
      </c>
      <c r="B14" s="54"/>
      <c r="C14" s="54"/>
      <c r="D14" s="54"/>
      <c r="E14" s="11">
        <f>SUM(E15:E16)</f>
        <v>9230</v>
      </c>
      <c r="F14" s="10" t="s">
        <v>60</v>
      </c>
      <c r="G14" s="11">
        <f>SUM(G3,G13)</f>
        <v>497385</v>
      </c>
    </row>
    <row r="15" spans="1:7">
      <c r="A15" s="47" t="s">
        <v>6</v>
      </c>
      <c r="B15" s="48"/>
      <c r="C15" s="48"/>
      <c r="D15" s="48"/>
      <c r="E15" s="35">
        <v>800</v>
      </c>
      <c r="F15" s="10" t="s">
        <v>21</v>
      </c>
      <c r="G15" s="11">
        <f>SUM(G16:G18)</f>
        <v>130055</v>
      </c>
    </row>
    <row r="16" spans="1:7">
      <c r="A16" s="47" t="s">
        <v>26</v>
      </c>
      <c r="B16" s="48"/>
      <c r="C16" s="48"/>
      <c r="D16" s="48"/>
      <c r="E16" s="35">
        <f>21075*40%</f>
        <v>8430</v>
      </c>
      <c r="F16" s="34" t="s">
        <v>28</v>
      </c>
      <c r="G16" s="35">
        <f>99935+1300</f>
        <v>101235</v>
      </c>
    </row>
    <row r="17" spans="1:7">
      <c r="A17" s="47"/>
      <c r="B17" s="48"/>
      <c r="C17" s="48"/>
      <c r="D17" s="48"/>
      <c r="E17" s="35"/>
      <c r="F17" s="34" t="s">
        <v>29</v>
      </c>
      <c r="G17" s="35">
        <f>34025*80%</f>
        <v>27220</v>
      </c>
    </row>
    <row r="18" spans="1:7">
      <c r="A18" s="64"/>
      <c r="B18" s="65"/>
      <c r="C18" s="65"/>
      <c r="D18" s="65"/>
      <c r="E18" s="35"/>
      <c r="F18" s="37" t="s">
        <v>31</v>
      </c>
      <c r="G18" s="35">
        <v>1600</v>
      </c>
    </row>
    <row r="19" spans="1:7">
      <c r="A19" s="74" t="s">
        <v>7</v>
      </c>
      <c r="B19" s="75"/>
      <c r="C19" s="75"/>
      <c r="D19" s="76"/>
      <c r="E19" s="38">
        <f>SUM(E20:E21)</f>
        <v>870</v>
      </c>
      <c r="F19" s="10" t="s">
        <v>61</v>
      </c>
      <c r="G19" s="16">
        <f>SUM(G20:G21)</f>
        <v>12150</v>
      </c>
    </row>
    <row r="20" spans="1:7">
      <c r="A20" s="59" t="s">
        <v>8</v>
      </c>
      <c r="B20" s="60"/>
      <c r="C20" s="60"/>
      <c r="D20" s="61"/>
      <c r="E20" s="35">
        <v>800</v>
      </c>
      <c r="F20" s="34" t="s">
        <v>30</v>
      </c>
      <c r="G20" s="35">
        <f>34025*20%</f>
        <v>6805</v>
      </c>
    </row>
    <row r="21" spans="1:7">
      <c r="A21" s="47" t="s">
        <v>9</v>
      </c>
      <c r="B21" s="48"/>
      <c r="C21" s="48"/>
      <c r="D21" s="48"/>
      <c r="E21" s="35">
        <v>70</v>
      </c>
      <c r="F21" s="37" t="s">
        <v>32</v>
      </c>
      <c r="G21" s="35">
        <v>5345</v>
      </c>
    </row>
    <row r="22" spans="1:7">
      <c r="A22" s="77"/>
      <c r="B22" s="78"/>
      <c r="C22" s="78"/>
      <c r="D22" s="79"/>
      <c r="E22" s="35"/>
      <c r="F22" s="10" t="s">
        <v>22</v>
      </c>
      <c r="G22" s="16">
        <v>72960</v>
      </c>
    </row>
    <row r="23" spans="1:7">
      <c r="A23" s="56" t="s">
        <v>10</v>
      </c>
      <c r="B23" s="57"/>
      <c r="C23" s="57"/>
      <c r="D23" s="58"/>
      <c r="E23" s="19">
        <f>E3+E8+E14+E19</f>
        <v>712550</v>
      </c>
      <c r="F23" s="13" t="s">
        <v>10</v>
      </c>
      <c r="G23" s="19">
        <f>SUM(G14,G15,G19,G22)</f>
        <v>712550</v>
      </c>
    </row>
    <row r="24" spans="1:7">
      <c r="A24" s="39"/>
      <c r="B24" s="39"/>
      <c r="C24" s="39"/>
      <c r="D24" s="39"/>
      <c r="E24" s="39"/>
      <c r="F24" s="39"/>
      <c r="G24" s="39"/>
    </row>
    <row r="25" spans="1:7">
      <c r="A25" s="43" t="s">
        <v>55</v>
      </c>
      <c r="B25" s="43"/>
      <c r="C25" s="43"/>
      <c r="D25" s="43"/>
      <c r="E25" s="43"/>
      <c r="F25" s="43"/>
      <c r="G25" s="43"/>
    </row>
    <row r="26" spans="1:7">
      <c r="A26" s="43" t="s">
        <v>40</v>
      </c>
      <c r="B26" s="43"/>
      <c r="C26" s="43"/>
      <c r="D26" s="43"/>
      <c r="E26" s="43"/>
      <c r="F26" s="43"/>
      <c r="G26" s="43"/>
    </row>
    <row r="27" spans="1:7">
      <c r="A27" s="43" t="s">
        <v>41</v>
      </c>
      <c r="B27" s="43"/>
      <c r="C27" s="43"/>
      <c r="D27" s="43"/>
      <c r="E27" s="43"/>
      <c r="F27" s="43"/>
      <c r="G27" s="43"/>
    </row>
    <row r="28" spans="1:7">
      <c r="A28" s="43" t="s">
        <v>42</v>
      </c>
      <c r="B28" s="43"/>
      <c r="C28" s="43"/>
      <c r="D28" s="43"/>
      <c r="E28" s="43"/>
      <c r="F28" s="43"/>
      <c r="G28" s="43"/>
    </row>
    <row r="29" spans="1:7">
      <c r="A29" s="43" t="s">
        <v>38</v>
      </c>
      <c r="B29" s="43"/>
      <c r="C29" s="43"/>
      <c r="D29" s="43"/>
      <c r="E29" s="43"/>
      <c r="F29" s="43"/>
      <c r="G29" s="43"/>
    </row>
    <row r="30" spans="1:7" ht="31.5" customHeight="1">
      <c r="A30" s="71" t="s">
        <v>67</v>
      </c>
      <c r="B30" s="72"/>
      <c r="C30" s="72"/>
      <c r="D30" s="72"/>
      <c r="E30" s="72"/>
      <c r="F30" s="72"/>
      <c r="G30" s="73"/>
    </row>
    <row r="31" spans="1:7">
      <c r="A31" s="43" t="s">
        <v>68</v>
      </c>
      <c r="B31" s="43"/>
      <c r="C31" s="43"/>
      <c r="D31" s="43"/>
      <c r="E31" s="43"/>
      <c r="F31" s="43"/>
      <c r="G31" s="43"/>
    </row>
    <row r="32" spans="1:7">
      <c r="A32" s="43" t="s">
        <v>43</v>
      </c>
      <c r="B32" s="43"/>
      <c r="C32" s="43"/>
      <c r="D32" s="43"/>
      <c r="E32" s="43"/>
      <c r="F32" s="43"/>
      <c r="G32" s="43"/>
    </row>
    <row r="33" spans="1:7">
      <c r="A33" s="43" t="s">
        <v>69</v>
      </c>
      <c r="B33" s="43"/>
      <c r="C33" s="43"/>
      <c r="D33" s="43"/>
      <c r="E33" s="43"/>
      <c r="F33" s="43"/>
      <c r="G33" s="43"/>
    </row>
    <row r="34" spans="1:7">
      <c r="A34" s="43" t="s">
        <v>70</v>
      </c>
      <c r="B34" s="43"/>
      <c r="C34" s="43"/>
      <c r="D34" s="43"/>
      <c r="E34" s="43"/>
      <c r="F34" s="43"/>
      <c r="G34" s="43"/>
    </row>
    <row r="35" spans="1:7">
      <c r="A35" s="43" t="s">
        <v>65</v>
      </c>
      <c r="B35" s="43"/>
      <c r="C35" s="43"/>
      <c r="D35" s="43"/>
      <c r="E35" s="43"/>
      <c r="F35" s="43"/>
      <c r="G35" s="43"/>
    </row>
    <row r="36" spans="1:7">
      <c r="A36" s="43" t="s">
        <v>66</v>
      </c>
      <c r="B36" s="43"/>
      <c r="C36" s="43"/>
      <c r="D36" s="43"/>
      <c r="E36" s="43"/>
      <c r="F36" s="43"/>
      <c r="G36" s="43"/>
    </row>
    <row r="37" spans="1:7">
      <c r="A37" s="39"/>
      <c r="B37" s="39"/>
      <c r="C37" s="39"/>
      <c r="D37" s="39"/>
      <c r="E37" s="39"/>
      <c r="F37" s="39"/>
      <c r="G37" s="39"/>
    </row>
  </sheetData>
  <mergeCells count="35">
    <mergeCell ref="A13:D13"/>
    <mergeCell ref="A7:D7"/>
    <mergeCell ref="A1:G1"/>
    <mergeCell ref="A2:D2"/>
    <mergeCell ref="A3:D3"/>
    <mergeCell ref="A4:D4"/>
    <mergeCell ref="A5:D5"/>
    <mergeCell ref="A6:D6"/>
    <mergeCell ref="A8:D8"/>
    <mergeCell ref="A9:D9"/>
    <mergeCell ref="A10:D10"/>
    <mergeCell ref="A11:D11"/>
    <mergeCell ref="A12:D12"/>
    <mergeCell ref="A26:G26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5:G25"/>
    <mergeCell ref="A33:G33"/>
    <mergeCell ref="A34:G34"/>
    <mergeCell ref="A35:G35"/>
    <mergeCell ref="A36:G36"/>
    <mergeCell ref="A27:G27"/>
    <mergeCell ref="A28:G28"/>
    <mergeCell ref="A29:G29"/>
    <mergeCell ref="A30:G30"/>
    <mergeCell ref="A31:G31"/>
    <mergeCell ref="A32:G32"/>
  </mergeCells>
  <pageMargins left="0.7" right="0.7" top="0.75" bottom="0.75" header="0.3" footer="0.3"/>
  <pageSetup paperSize="256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F13" sqref="F13"/>
    </sheetView>
  </sheetViews>
  <sheetFormatPr baseColWidth="10" defaultRowHeight="15"/>
  <cols>
    <col min="1" max="1" width="37.28515625" style="4" bestFit="1" customWidth="1"/>
    <col min="2" max="2" width="11.42578125" style="1"/>
    <col min="3" max="3" width="11.42578125" style="3"/>
    <col min="4" max="4" width="11.42578125" style="1"/>
    <col min="5" max="5" width="11.42578125" style="3"/>
    <col min="6" max="6" width="38.28515625" bestFit="1" customWidth="1"/>
    <col min="7" max="7" width="11.42578125" style="1"/>
    <col min="8" max="8" width="11.42578125" style="3"/>
    <col min="9" max="9" width="11.42578125" style="1"/>
    <col min="10" max="10" width="11.42578125" style="3"/>
  </cols>
  <sheetData>
    <row r="1" spans="1:10" ht="24.75" customHeight="1" thickBot="1">
      <c r="A1" s="84" t="s">
        <v>53</v>
      </c>
      <c r="B1" s="84"/>
      <c r="C1" s="84"/>
      <c r="D1" s="84"/>
      <c r="E1" s="84"/>
    </row>
    <row r="2" spans="1:10" ht="29.25" customHeight="1" thickBot="1">
      <c r="A2" s="81" t="s">
        <v>45</v>
      </c>
      <c r="B2" s="82"/>
      <c r="C2" s="82"/>
      <c r="D2" s="82"/>
      <c r="E2" s="82"/>
      <c r="F2" s="82"/>
      <c r="G2" s="82"/>
      <c r="H2" s="82"/>
      <c r="I2" s="82"/>
      <c r="J2" s="83"/>
    </row>
    <row r="3" spans="1:10">
      <c r="A3" s="6"/>
      <c r="B3" s="7">
        <v>2012</v>
      </c>
      <c r="C3" s="8" t="s">
        <v>44</v>
      </c>
      <c r="D3" s="7">
        <v>2013</v>
      </c>
      <c r="E3" s="8" t="s">
        <v>44</v>
      </c>
      <c r="F3" s="9"/>
      <c r="G3" s="7">
        <v>2012</v>
      </c>
      <c r="H3" s="8" t="s">
        <v>44</v>
      </c>
      <c r="I3" s="7">
        <v>2013</v>
      </c>
      <c r="J3" s="8" t="s">
        <v>44</v>
      </c>
    </row>
    <row r="4" spans="1:10">
      <c r="A4" s="10" t="s">
        <v>71</v>
      </c>
      <c r="B4" s="11">
        <v>343200</v>
      </c>
      <c r="C4" s="12">
        <f>B4/$B$12</f>
        <v>0.58198097369893675</v>
      </c>
      <c r="D4" s="11">
        <v>424010</v>
      </c>
      <c r="E4" s="12">
        <f>D4/$D$12</f>
        <v>0.59505999578976909</v>
      </c>
      <c r="F4" s="10" t="s">
        <v>60</v>
      </c>
      <c r="G4" s="11">
        <v>402345</v>
      </c>
      <c r="H4" s="12">
        <f>G4/$G$12</f>
        <v>0.68227603398280512</v>
      </c>
      <c r="I4" s="11">
        <v>497385</v>
      </c>
      <c r="J4" s="12">
        <f>I4/$I$12</f>
        <v>0.69803522559820363</v>
      </c>
    </row>
    <row r="5" spans="1:10" s="5" customFormat="1">
      <c r="A5" s="10"/>
      <c r="B5" s="13"/>
      <c r="C5" s="14"/>
      <c r="D5" s="13"/>
      <c r="E5" s="14"/>
      <c r="F5" s="15"/>
      <c r="G5" s="13"/>
      <c r="H5" s="14"/>
      <c r="I5" s="13"/>
      <c r="J5" s="14"/>
    </row>
    <row r="6" spans="1:10">
      <c r="A6" s="10" t="s">
        <v>4</v>
      </c>
      <c r="B6" s="11">
        <v>236270</v>
      </c>
      <c r="C6" s="12">
        <f>B6/$B$12</f>
        <v>0.40065455902053554</v>
      </c>
      <c r="D6" s="11">
        <v>278440</v>
      </c>
      <c r="E6" s="12">
        <f>D6/$D$12</f>
        <v>0.39076556031155707</v>
      </c>
      <c r="F6" s="10" t="s">
        <v>21</v>
      </c>
      <c r="G6" s="11">
        <v>165261</v>
      </c>
      <c r="H6" s="12">
        <f>G6/$G$12</f>
        <v>0.28024113547336826</v>
      </c>
      <c r="I6" s="11">
        <v>130055</v>
      </c>
      <c r="J6" s="12">
        <f>I6/$I$12</f>
        <v>0.18252052487544734</v>
      </c>
    </row>
    <row r="7" spans="1:10" s="5" customFormat="1">
      <c r="A7" s="10"/>
      <c r="B7" s="13"/>
      <c r="C7" s="14"/>
      <c r="D7" s="13"/>
      <c r="E7" s="14"/>
      <c r="F7" s="15"/>
      <c r="G7" s="13"/>
      <c r="H7" s="14"/>
      <c r="I7" s="13"/>
      <c r="J7" s="14"/>
    </row>
    <row r="8" spans="1:10">
      <c r="A8" s="10" t="s">
        <v>57</v>
      </c>
      <c r="B8" s="11">
        <v>9000</v>
      </c>
      <c r="C8" s="12">
        <f>B8/$B$12</f>
        <v>1.5261738820776314E-2</v>
      </c>
      <c r="D8" s="11">
        <v>9230</v>
      </c>
      <c r="E8" s="12">
        <f>D8/$D$12</f>
        <v>1.2953476948986036E-2</v>
      </c>
      <c r="F8" s="10" t="s">
        <v>61</v>
      </c>
      <c r="G8" s="16">
        <v>11144</v>
      </c>
      <c r="H8" s="12">
        <f>G8/$G$12</f>
        <v>1.8897424157636806E-2</v>
      </c>
      <c r="I8" s="16">
        <v>12150</v>
      </c>
      <c r="J8" s="12">
        <f>I8/$I$12</f>
        <v>1.7051434987018454E-2</v>
      </c>
    </row>
    <row r="9" spans="1:10" s="5" customFormat="1">
      <c r="A9" s="10"/>
      <c r="B9" s="13"/>
      <c r="C9" s="14"/>
      <c r="D9" s="13"/>
      <c r="E9" s="14"/>
      <c r="F9" s="15"/>
      <c r="G9" s="13"/>
      <c r="H9" s="17"/>
      <c r="I9" s="13"/>
      <c r="J9" s="17"/>
    </row>
    <row r="10" spans="1:10" ht="15.75">
      <c r="A10" s="10" t="s">
        <v>58</v>
      </c>
      <c r="B10" s="11">
        <v>1240</v>
      </c>
      <c r="C10" s="12">
        <f>B10/$B$12</f>
        <v>2.1027284597514031E-3</v>
      </c>
      <c r="D10" s="11">
        <v>870</v>
      </c>
      <c r="E10" s="12">
        <f>D10/$D$12</f>
        <v>1.2209669496877412E-3</v>
      </c>
      <c r="F10" s="88" t="s">
        <v>22</v>
      </c>
      <c r="G10" s="16">
        <v>10960</v>
      </c>
      <c r="H10" s="12">
        <f>G10/$G$12</f>
        <v>1.8585406386189822E-2</v>
      </c>
      <c r="I10" s="16">
        <v>72960</v>
      </c>
      <c r="J10" s="12">
        <f>I10/$I$12</f>
        <v>0.10239281453933058</v>
      </c>
    </row>
    <row r="11" spans="1:10" s="5" customFormat="1">
      <c r="A11" s="10"/>
      <c r="B11" s="13"/>
      <c r="C11" s="14"/>
      <c r="D11" s="13"/>
      <c r="E11" s="17"/>
      <c r="F11" s="15"/>
      <c r="G11" s="13"/>
      <c r="H11" s="17"/>
      <c r="I11" s="13"/>
      <c r="J11" s="14"/>
    </row>
    <row r="12" spans="1:10">
      <c r="A12" s="18" t="s">
        <v>10</v>
      </c>
      <c r="B12" s="19">
        <v>589710</v>
      </c>
      <c r="C12" s="12">
        <f>B12/$B$12</f>
        <v>1</v>
      </c>
      <c r="D12" s="19">
        <v>712550</v>
      </c>
      <c r="E12" s="12">
        <f>D12/$D$12</f>
        <v>1</v>
      </c>
      <c r="F12" s="13" t="s">
        <v>10</v>
      </c>
      <c r="G12" s="19">
        <v>589710</v>
      </c>
      <c r="H12" s="12">
        <f>G12/$G$12</f>
        <v>1</v>
      </c>
      <c r="I12" s="19">
        <v>712550</v>
      </c>
      <c r="J12" s="12">
        <f>I12/$I$12</f>
        <v>1</v>
      </c>
    </row>
  </sheetData>
  <mergeCells count="2">
    <mergeCell ref="A2:J2"/>
    <mergeCell ref="A1:E1"/>
  </mergeCells>
  <pageMargins left="0.7" right="0.7" top="0.75" bottom="0.75" header="0.3" footer="0.3"/>
  <pageSetup paperSize="2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F2" sqref="F2"/>
    </sheetView>
  </sheetViews>
  <sheetFormatPr baseColWidth="10" defaultRowHeight="15"/>
  <cols>
    <col min="1" max="1" width="51.28515625" bestFit="1" customWidth="1"/>
    <col min="2" max="3" width="11.42578125" style="1"/>
    <col min="4" max="4" width="14.5703125" style="1" bestFit="1" customWidth="1"/>
  </cols>
  <sheetData>
    <row r="1" spans="1:4" ht="19.5" customHeight="1" thickBot="1">
      <c r="A1" s="87" t="s">
        <v>72</v>
      </c>
      <c r="B1" s="87"/>
      <c r="C1" s="87"/>
      <c r="D1" s="87"/>
    </row>
    <row r="2" spans="1:4" ht="30.75" customHeight="1" thickBot="1">
      <c r="A2" s="81" t="s">
        <v>76</v>
      </c>
      <c r="B2" s="85"/>
      <c r="C2" s="85"/>
      <c r="D2" s="86"/>
    </row>
    <row r="3" spans="1:4">
      <c r="A3" s="20"/>
      <c r="B3" s="21">
        <v>2012</v>
      </c>
      <c r="C3" s="21">
        <v>2013</v>
      </c>
      <c r="D3" s="22" t="s">
        <v>52</v>
      </c>
    </row>
    <row r="4" spans="1:4">
      <c r="A4" s="23" t="s">
        <v>60</v>
      </c>
      <c r="B4" s="11">
        <v>402345</v>
      </c>
      <c r="C4" s="11">
        <v>497385</v>
      </c>
      <c r="D4" s="24">
        <f>(C4-B4)/B4*100</f>
        <v>23.621518845766694</v>
      </c>
    </row>
    <row r="5" spans="1:4">
      <c r="A5" s="23" t="s">
        <v>46</v>
      </c>
      <c r="B5" s="11">
        <v>343200</v>
      </c>
      <c r="C5" s="11">
        <v>424010</v>
      </c>
      <c r="D5" s="24">
        <f t="shared" ref="D5:D17" si="0">(C5-B5)/B5*100</f>
        <v>23.546037296037294</v>
      </c>
    </row>
    <row r="6" spans="1:4">
      <c r="A6" s="25" t="s">
        <v>48</v>
      </c>
      <c r="B6" s="26">
        <f>B4-B5</f>
        <v>59145</v>
      </c>
      <c r="C6" s="26">
        <f>C4-C5</f>
        <v>73375</v>
      </c>
      <c r="D6" s="24">
        <f t="shared" si="0"/>
        <v>24.059514751880968</v>
      </c>
    </row>
    <row r="7" spans="1:4">
      <c r="A7" s="23" t="s">
        <v>4</v>
      </c>
      <c r="B7" s="11">
        <v>236270</v>
      </c>
      <c r="C7" s="11">
        <v>278440</v>
      </c>
      <c r="D7" s="24">
        <f t="shared" si="0"/>
        <v>17.848224488932154</v>
      </c>
    </row>
    <row r="8" spans="1:4">
      <c r="A8" s="23" t="s">
        <v>47</v>
      </c>
      <c r="B8" s="11">
        <v>165261</v>
      </c>
      <c r="C8" s="11">
        <v>130055</v>
      </c>
      <c r="D8" s="24">
        <f t="shared" si="0"/>
        <v>-21.30327179431324</v>
      </c>
    </row>
    <row r="9" spans="1:4">
      <c r="A9" s="27" t="s">
        <v>73</v>
      </c>
      <c r="B9" s="26">
        <f>B7-B8</f>
        <v>71009</v>
      </c>
      <c r="C9" s="26">
        <f>C7-C8</f>
        <v>148385</v>
      </c>
      <c r="D9" s="24">
        <f t="shared" si="0"/>
        <v>108.96646903913589</v>
      </c>
    </row>
    <row r="10" spans="1:4">
      <c r="A10" s="23" t="s">
        <v>57</v>
      </c>
      <c r="B10" s="11">
        <v>9000</v>
      </c>
      <c r="C10" s="11">
        <v>9230</v>
      </c>
      <c r="D10" s="24">
        <f t="shared" si="0"/>
        <v>2.5555555555555558</v>
      </c>
    </row>
    <row r="11" spans="1:4">
      <c r="A11" s="23" t="s">
        <v>61</v>
      </c>
      <c r="B11" s="16">
        <v>11144</v>
      </c>
      <c r="C11" s="16">
        <v>12150</v>
      </c>
      <c r="D11" s="24">
        <f t="shared" si="0"/>
        <v>9.0272792534099064</v>
      </c>
    </row>
    <row r="12" spans="1:4">
      <c r="A12" s="27" t="s">
        <v>74</v>
      </c>
      <c r="B12" s="26">
        <f>B10-B11</f>
        <v>-2144</v>
      </c>
      <c r="C12" s="26">
        <f>C10-C11</f>
        <v>-2920</v>
      </c>
      <c r="D12" s="24">
        <f t="shared" si="0"/>
        <v>36.194029850746269</v>
      </c>
    </row>
    <row r="13" spans="1:4">
      <c r="A13" s="25" t="s">
        <v>75</v>
      </c>
      <c r="B13" s="26">
        <f>B9+B12</f>
        <v>68865</v>
      </c>
      <c r="C13" s="26">
        <f>C9+C12</f>
        <v>145465</v>
      </c>
      <c r="D13" s="24">
        <f t="shared" si="0"/>
        <v>111.23212081608943</v>
      </c>
    </row>
    <row r="14" spans="1:4">
      <c r="A14" s="23" t="s">
        <v>7</v>
      </c>
      <c r="B14" s="11">
        <v>1240</v>
      </c>
      <c r="C14" s="11">
        <v>870</v>
      </c>
      <c r="D14" s="24">
        <f t="shared" si="0"/>
        <v>-29.838709677419356</v>
      </c>
    </row>
    <row r="15" spans="1:4">
      <c r="A15" s="23" t="s">
        <v>49</v>
      </c>
      <c r="B15" s="16">
        <v>10960</v>
      </c>
      <c r="C15" s="16">
        <v>72960</v>
      </c>
      <c r="D15" s="24">
        <f t="shared" si="0"/>
        <v>565.69343065693431</v>
      </c>
    </row>
    <row r="16" spans="1:4">
      <c r="A16" s="25" t="s">
        <v>50</v>
      </c>
      <c r="B16" s="26">
        <f>B14-B15</f>
        <v>-9720</v>
      </c>
      <c r="C16" s="26">
        <f>C14-C15</f>
        <v>-72090</v>
      </c>
      <c r="D16" s="24">
        <f t="shared" si="0"/>
        <v>641.66666666666674</v>
      </c>
    </row>
    <row r="17" spans="1:4" ht="15.75" thickBot="1">
      <c r="A17" s="28" t="s">
        <v>51</v>
      </c>
      <c r="B17" s="29">
        <f>B6-B13</f>
        <v>-9720</v>
      </c>
      <c r="C17" s="29">
        <f>C6-C13</f>
        <v>-72090</v>
      </c>
      <c r="D17" s="30">
        <f t="shared" si="0"/>
        <v>641.66666666666674</v>
      </c>
    </row>
  </sheetData>
  <mergeCells count="2">
    <mergeCell ref="A2:D2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bilan fonctionnel de 2012</vt:lpstr>
      <vt:lpstr>bilan fonctionnel de 2013</vt:lpstr>
      <vt:lpstr>bilans en grandes masses</vt:lpstr>
      <vt:lpstr>Tableu d'équilibre fonctionnell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</cp:lastModifiedBy>
  <cp:lastPrinted>2015-04-30T17:47:13Z</cp:lastPrinted>
  <dcterms:created xsi:type="dcterms:W3CDTF">2015-04-25T14:40:43Z</dcterms:created>
  <dcterms:modified xsi:type="dcterms:W3CDTF">2016-05-13T17:41:52Z</dcterms:modified>
</cp:coreProperties>
</file>