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N65" i="1"/>
  <c r="O57"/>
  <c r="O59" s="1"/>
  <c r="O63" s="1"/>
  <c r="B56"/>
  <c r="O52"/>
  <c r="J52"/>
  <c r="P52" s="1"/>
  <c r="H52"/>
  <c r="D52"/>
  <c r="O51"/>
  <c r="O53" s="1"/>
  <c r="L51"/>
  <c r="J51"/>
  <c r="P51" s="1"/>
  <c r="H51"/>
  <c r="N51" s="1"/>
  <c r="D51"/>
  <c r="I51" s="1"/>
  <c r="O50"/>
  <c r="J50"/>
  <c r="P50" s="1"/>
  <c r="H50"/>
  <c r="D50"/>
  <c r="H39"/>
  <c r="Q39" s="1"/>
  <c r="D39"/>
  <c r="C39"/>
  <c r="B39"/>
  <c r="J38"/>
  <c r="J39" s="1"/>
  <c r="E38"/>
  <c r="C38"/>
  <c r="R37"/>
  <c r="K37"/>
  <c r="J37"/>
  <c r="N37" s="1"/>
  <c r="I37"/>
  <c r="E37"/>
  <c r="C37"/>
  <c r="K32"/>
  <c r="L32" s="1"/>
  <c r="K31"/>
  <c r="L31" s="1"/>
  <c r="H27"/>
  <c r="G31" s="1"/>
  <c r="B27"/>
  <c r="L26"/>
  <c r="R26" s="1"/>
  <c r="K26"/>
  <c r="M26" s="1"/>
  <c r="F26"/>
  <c r="Q26" s="1"/>
  <c r="T26" s="1"/>
  <c r="E26"/>
  <c r="E31" s="1"/>
  <c r="O25"/>
  <c r="L25"/>
  <c r="R25" s="1"/>
  <c r="K25"/>
  <c r="P25" s="1"/>
  <c r="F25"/>
  <c r="Q25" s="1"/>
  <c r="E25"/>
  <c r="G25" s="1"/>
  <c r="H13"/>
  <c r="B13"/>
  <c r="E15" s="1"/>
  <c r="P12"/>
  <c r="O12"/>
  <c r="S12" s="1"/>
  <c r="J12"/>
  <c r="N12" s="1"/>
  <c r="E12"/>
  <c r="D12"/>
  <c r="P11"/>
  <c r="P13" s="1"/>
  <c r="O11"/>
  <c r="O13" s="1"/>
  <c r="J11"/>
  <c r="J13" s="1"/>
  <c r="N13" s="1"/>
  <c r="D11"/>
  <c r="D13" s="1"/>
  <c r="R6"/>
  <c r="D53" l="1"/>
  <c r="C53" s="1"/>
  <c r="H56" s="1"/>
  <c r="P53"/>
  <c r="Q53" s="1"/>
  <c r="Q52"/>
  <c r="Q27"/>
  <c r="T25"/>
  <c r="N39"/>
  <c r="I39"/>
  <c r="S13"/>
  <c r="R27"/>
  <c r="Q50"/>
  <c r="O27"/>
  <c r="N11"/>
  <c r="K12"/>
  <c r="R12" s="1"/>
  <c r="Q12"/>
  <c r="T12" s="1"/>
  <c r="G15"/>
  <c r="M25"/>
  <c r="S25"/>
  <c r="P26"/>
  <c r="P27" s="1"/>
  <c r="S6"/>
  <c r="E11"/>
  <c r="Q11" s="1"/>
  <c r="K11"/>
  <c r="S11"/>
  <c r="O26"/>
  <c r="I38"/>
  <c r="K38"/>
  <c r="L39" s="1"/>
  <c r="P39" s="1"/>
  <c r="I50"/>
  <c r="L50"/>
  <c r="N50" s="1"/>
  <c r="I52"/>
  <c r="L52"/>
  <c r="O67" s="1"/>
  <c r="H53"/>
  <c r="O61"/>
  <c r="O70" s="1"/>
  <c r="G26"/>
  <c r="N26" s="1"/>
  <c r="N38"/>
  <c r="Q51"/>
  <c r="Q13" l="1"/>
  <c r="L53"/>
  <c r="K53" s="1"/>
  <c r="S26"/>
  <c r="R11"/>
  <c r="R13" s="1"/>
  <c r="N52"/>
  <c r="T27"/>
  <c r="I53"/>
  <c r="G53"/>
  <c r="H57" s="1"/>
  <c r="H58" s="1"/>
  <c r="M27"/>
  <c r="N25"/>
  <c r="S27"/>
  <c r="G27"/>
  <c r="O39"/>
  <c r="R39" s="1"/>
  <c r="N53" l="1"/>
  <c r="N27"/>
  <c r="T11"/>
  <c r="T13"/>
</calcChain>
</file>

<file path=xl/sharedStrings.xml><?xml version="1.0" encoding="utf-8"?>
<sst xmlns="http://schemas.openxmlformats.org/spreadsheetml/2006/main" count="114" uniqueCount="66">
  <si>
    <t>pmpp</t>
  </si>
  <si>
    <t>Décomposition écart total</t>
  </si>
  <si>
    <t>Décomposition écart sur quantité</t>
  </si>
  <si>
    <t>Prévisionnel</t>
  </si>
  <si>
    <t>Réel</t>
  </si>
  <si>
    <t>Ecart global</t>
  </si>
  <si>
    <t>Ecart sur Q</t>
  </si>
  <si>
    <t>Ecart sur PU</t>
  </si>
  <si>
    <t>écart vol</t>
  </si>
  <si>
    <t>écart compo</t>
  </si>
  <si>
    <t>Vérif EG</t>
  </si>
  <si>
    <t>vérif EQ</t>
  </si>
  <si>
    <t>Qté</t>
  </si>
  <si>
    <t>PU</t>
  </si>
  <si>
    <t>CA</t>
  </si>
  <si>
    <t>compo</t>
  </si>
  <si>
    <t>A</t>
  </si>
  <si>
    <t>B</t>
  </si>
  <si>
    <t>Total</t>
  </si>
  <si>
    <t>ecart vol</t>
  </si>
  <si>
    <t>Produits homogènes</t>
  </si>
  <si>
    <t>Réel sur CP</t>
  </si>
  <si>
    <t>Ecart sur MU</t>
  </si>
  <si>
    <t>CU</t>
  </si>
  <si>
    <t>MU</t>
  </si>
  <si>
    <t>Marge</t>
  </si>
  <si>
    <t>Cup</t>
  </si>
  <si>
    <t>Qr</t>
  </si>
  <si>
    <t>Pur</t>
  </si>
  <si>
    <t>cur</t>
  </si>
  <si>
    <t>mur</t>
  </si>
  <si>
    <t xml:space="preserve">marge </t>
  </si>
  <si>
    <t>mmpp</t>
  </si>
  <si>
    <t>Produits hétérogènes</t>
  </si>
  <si>
    <t>taux de marge préétabli ajusté</t>
  </si>
  <si>
    <t>Ecart sur</t>
  </si>
  <si>
    <t>Vérif</t>
  </si>
  <si>
    <t>Tx marge</t>
  </si>
  <si>
    <t>compo CA</t>
  </si>
  <si>
    <t>compo ca</t>
  </si>
  <si>
    <t>taux marge</t>
  </si>
  <si>
    <t>vol</t>
  </si>
  <si>
    <t>OK</t>
  </si>
  <si>
    <t>prévu</t>
  </si>
  <si>
    <t>réel</t>
  </si>
  <si>
    <t>écart total</t>
  </si>
  <si>
    <t>préétabli ajusté</t>
  </si>
  <si>
    <t>écart global</t>
  </si>
  <si>
    <t>écart prix</t>
  </si>
  <si>
    <t>écart qte</t>
  </si>
  <si>
    <t>vérif</t>
  </si>
  <si>
    <t>Q</t>
  </si>
  <si>
    <t>m</t>
  </si>
  <si>
    <t>MP</t>
  </si>
  <si>
    <t>MOD</t>
  </si>
  <si>
    <t>CI</t>
  </si>
  <si>
    <t>écart volume</t>
  </si>
  <si>
    <t>écart économique</t>
  </si>
  <si>
    <t>budget flexible</t>
  </si>
  <si>
    <t>CV</t>
  </si>
  <si>
    <t>CF</t>
  </si>
  <si>
    <t>écart budget</t>
  </si>
  <si>
    <t>écart sur activité</t>
  </si>
  <si>
    <t>cp ar</t>
  </si>
  <si>
    <t>écart sur rdt</t>
  </si>
  <si>
    <t>total</t>
  </si>
</sst>
</file>

<file path=xl/styles.xml><?xml version="1.0" encoding="utf-8"?>
<styleSheet xmlns="http://schemas.openxmlformats.org/spreadsheetml/2006/main">
  <numFmts count="1">
    <numFmt numFmtId="164" formatCode="0.00000%"/>
  </numFmts>
  <fonts count="5">
    <font>
      <sz val="11"/>
      <color theme="1"/>
      <name val="Calibri"/>
      <family val="2"/>
      <scheme val="minor"/>
    </font>
    <font>
      <sz val="16"/>
      <color rgb="FF00FF00"/>
      <name val="Arial"/>
      <family val="2"/>
    </font>
    <font>
      <sz val="11"/>
      <color rgb="FF00FF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496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0" xfId="0" applyFont="1"/>
    <xf numFmtId="0" fontId="0" fillId="0" borderId="2" xfId="0" applyFont="1" applyBorder="1"/>
    <xf numFmtId="0" fontId="0" fillId="0" borderId="0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/>
    <xf numFmtId="2" fontId="0" fillId="0" borderId="1" xfId="0" applyNumberFormat="1" applyFont="1" applyBorder="1"/>
    <xf numFmtId="2" fontId="0" fillId="0" borderId="0" xfId="0" applyNumberFormat="1" applyFont="1" applyBorder="1"/>
    <xf numFmtId="0" fontId="0" fillId="8" borderId="1" xfId="0" applyFont="1" applyFill="1" applyBorder="1"/>
    <xf numFmtId="0" fontId="0" fillId="0" borderId="7" xfId="0" applyFont="1" applyBorder="1"/>
    <xf numFmtId="0" fontId="2" fillId="0" borderId="1" xfId="1" applyFont="1" applyBorder="1"/>
    <xf numFmtId="0" fontId="0" fillId="0" borderId="0" xfId="0" applyBorder="1"/>
    <xf numFmtId="0" fontId="0" fillId="0" borderId="0" xfId="0" applyFont="1" applyFill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8" borderId="8" xfId="0" applyFont="1" applyFill="1" applyBorder="1"/>
    <xf numFmtId="0" fontId="0" fillId="8" borderId="0" xfId="0" applyFont="1" applyFill="1"/>
    <xf numFmtId="0" fontId="2" fillId="0" borderId="0" xfId="1" applyFont="1"/>
    <xf numFmtId="0" fontId="0" fillId="9" borderId="1" xfId="0" applyFont="1" applyFill="1" applyBorder="1"/>
    <xf numFmtId="0" fontId="0" fillId="0" borderId="1" xfId="0" applyFont="1" applyFill="1" applyBorder="1"/>
    <xf numFmtId="0" fontId="0" fillId="8" borderId="0" xfId="0" applyFont="1" applyFill="1" applyBorder="1"/>
    <xf numFmtId="0" fontId="0" fillId="9" borderId="0" xfId="0" applyFont="1" applyFill="1"/>
    <xf numFmtId="0" fontId="0" fillId="0" borderId="0" xfId="0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0" fontId="0" fillId="0" borderId="8" xfId="0" applyNumberFormat="1" applyFont="1" applyBorder="1"/>
    <xf numFmtId="10" fontId="0" fillId="0" borderId="1" xfId="0" applyNumberFormat="1" applyFont="1" applyBorder="1"/>
    <xf numFmtId="10" fontId="0" fillId="0" borderId="0" xfId="0" applyNumberFormat="1" applyFont="1" applyBorder="1"/>
    <xf numFmtId="164" fontId="0" fillId="0" borderId="8" xfId="0" applyNumberFormat="1" applyFont="1" applyBorder="1"/>
    <xf numFmtId="164" fontId="0" fillId="0" borderId="1" xfId="0" applyNumberFormat="1" applyFont="1" applyBorder="1"/>
    <xf numFmtId="10" fontId="0" fillId="0" borderId="0" xfId="0" applyNumberFormat="1" applyFont="1"/>
    <xf numFmtId="0" fontId="0" fillId="0" borderId="1" xfId="0" applyFill="1" applyBorder="1"/>
    <xf numFmtId="0" fontId="4" fillId="0" borderId="0" xfId="0" applyFont="1"/>
    <xf numFmtId="0" fontId="4" fillId="0" borderId="1" xfId="0" applyFont="1" applyBorder="1"/>
    <xf numFmtId="0" fontId="0" fillId="4" borderId="1" xfId="0" applyFill="1" applyBorder="1"/>
    <xf numFmtId="0" fontId="0" fillId="9" borderId="1" xfId="0" applyFill="1" applyBorder="1"/>
    <xf numFmtId="0" fontId="0" fillId="8" borderId="1" xfId="0" applyFill="1" applyBorder="1"/>
    <xf numFmtId="0" fontId="0" fillId="0" borderId="0" xfId="0" applyFill="1"/>
    <xf numFmtId="0" fontId="0" fillId="8" borderId="0" xfId="0" applyFill="1"/>
    <xf numFmtId="0" fontId="0" fillId="9" borderId="0" xfId="0" applyFill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0" fontId="3" fillId="0" borderId="0" xfId="0" applyFont="1" applyAlignment="1"/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ont="1" applyFill="1" applyBorder="1" applyAlignment="1"/>
    <xf numFmtId="0" fontId="0" fillId="3" borderId="1" xfId="0" applyFont="1" applyFill="1" applyBorder="1" applyAlignment="1"/>
    <xf numFmtId="0" fontId="0" fillId="4" borderId="2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2" borderId="1" xfId="0" applyFill="1" applyBorder="1" applyAlignment="1"/>
    <xf numFmtId="0" fontId="0" fillId="5" borderId="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6" xfId="0" applyFill="1" applyBorder="1" applyAlignment="1">
      <alignment horizontal="center"/>
    </xf>
  </cellXfs>
  <cellStyles count="2">
    <cellStyle name="Normal" xfId="0" builtinId="0"/>
    <cellStyle name="Vert" xfId="1"/>
  </cellStyles>
  <dxfs count="2">
    <dxf>
      <font>
        <color rgb="FF00FF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12</xdr:col>
      <xdr:colOff>390525</xdr:colOff>
      <xdr:row>4</xdr:row>
      <xdr:rowOff>142875</xdr:rowOff>
    </xdr:to>
    <xdr:sp macro="" textlink="">
      <xdr:nvSpPr>
        <xdr:cNvPr id="2" name="ZoneTexte 1"/>
        <xdr:cNvSpPr txBox="1"/>
      </xdr:nvSpPr>
      <xdr:spPr>
        <a:xfrm>
          <a:off x="4572000" y="190500"/>
          <a:ext cx="517207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du CA</a:t>
          </a:r>
        </a:p>
      </xdr:txBody>
    </xdr:sp>
    <xdr:clientData/>
  </xdr:twoCellAnchor>
  <xdr:twoCellAnchor>
    <xdr:from>
      <xdr:col>5</xdr:col>
      <xdr:colOff>742950</xdr:colOff>
      <xdr:row>15</xdr:row>
      <xdr:rowOff>123825</xdr:rowOff>
    </xdr:from>
    <xdr:to>
      <xdr:col>12</xdr:col>
      <xdr:colOff>371475</xdr:colOff>
      <xdr:row>19</xdr:row>
      <xdr:rowOff>171450</xdr:rowOff>
    </xdr:to>
    <xdr:sp macro="" textlink="">
      <xdr:nvSpPr>
        <xdr:cNvPr id="3" name="ZoneTexte 2"/>
        <xdr:cNvSpPr txBox="1"/>
      </xdr:nvSpPr>
      <xdr:spPr>
        <a:xfrm>
          <a:off x="4552950" y="2981325"/>
          <a:ext cx="51720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de la marge</a:t>
          </a:r>
        </a:p>
      </xdr:txBody>
    </xdr:sp>
    <xdr:clientData/>
  </xdr:twoCellAnchor>
  <xdr:twoCellAnchor>
    <xdr:from>
      <xdr:col>6</xdr:col>
      <xdr:colOff>0</xdr:colOff>
      <xdr:row>41</xdr:row>
      <xdr:rowOff>1</xdr:rowOff>
    </xdr:from>
    <xdr:to>
      <xdr:col>13</xdr:col>
      <xdr:colOff>352425</xdr:colOff>
      <xdr:row>45</xdr:row>
      <xdr:rowOff>1</xdr:rowOff>
    </xdr:to>
    <xdr:sp macro="" textlink="">
      <xdr:nvSpPr>
        <xdr:cNvPr id="4" name="ZoneTexte 3"/>
        <xdr:cNvSpPr txBox="1"/>
      </xdr:nvSpPr>
      <xdr:spPr>
        <a:xfrm>
          <a:off x="4572000" y="8048626"/>
          <a:ext cx="568642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de la production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70"/>
  <sheetViews>
    <sheetView tabSelected="1" topLeftCell="A43" workbookViewId="0">
      <selection activeCell="K58" sqref="K58"/>
    </sheetView>
  </sheetViews>
  <sheetFormatPr baseColWidth="10" defaultRowHeight="15"/>
  <sheetData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0</v>
      </c>
      <c r="R6" s="1">
        <f>(C11*B11+C12*B12)/B13</f>
        <v>25.979591836734695</v>
      </c>
      <c r="S6" s="1">
        <f>(H13-B13)*R6</f>
        <v>-2597.9591836734694</v>
      </c>
      <c r="T6" s="1"/>
      <c r="U6" s="1"/>
      <c r="V6" s="1"/>
    </row>
    <row r="7" spans="1:2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84" t="s">
        <v>1</v>
      </c>
      <c r="P8" s="71"/>
      <c r="Q8" s="72" t="s">
        <v>2</v>
      </c>
      <c r="R8" s="72"/>
      <c r="S8" s="1"/>
      <c r="T8" s="1"/>
      <c r="U8" s="1"/>
      <c r="V8" s="1"/>
    </row>
    <row r="9" spans="1:22">
      <c r="A9" s="2"/>
      <c r="B9" s="63" t="s">
        <v>3</v>
      </c>
      <c r="C9" s="63"/>
      <c r="D9" s="63"/>
      <c r="E9" s="64"/>
      <c r="F9" s="3"/>
      <c r="G9" s="3"/>
      <c r="H9" s="65" t="s">
        <v>4</v>
      </c>
      <c r="I9" s="65"/>
      <c r="J9" s="65"/>
      <c r="K9" s="85"/>
      <c r="L9" s="3"/>
      <c r="M9" s="3"/>
      <c r="N9" s="67" t="s">
        <v>5</v>
      </c>
      <c r="O9" s="82" t="s">
        <v>6</v>
      </c>
      <c r="P9" s="86" t="s">
        <v>7</v>
      </c>
      <c r="Q9" s="4" t="s">
        <v>8</v>
      </c>
      <c r="R9" s="4" t="s">
        <v>9</v>
      </c>
      <c r="S9" s="5" t="s">
        <v>10</v>
      </c>
      <c r="T9" s="6" t="s">
        <v>11</v>
      </c>
      <c r="U9" s="1"/>
      <c r="V9" s="1"/>
    </row>
    <row r="10" spans="1:22">
      <c r="A10" s="2"/>
      <c r="B10" s="7" t="s">
        <v>12</v>
      </c>
      <c r="C10" s="7" t="s">
        <v>13</v>
      </c>
      <c r="D10" s="7" t="s">
        <v>14</v>
      </c>
      <c r="E10" s="7" t="s">
        <v>15</v>
      </c>
      <c r="F10" s="8"/>
      <c r="G10" s="8"/>
      <c r="H10" s="7" t="s">
        <v>12</v>
      </c>
      <c r="I10" s="7" t="s">
        <v>13</v>
      </c>
      <c r="J10" s="7" t="s">
        <v>14</v>
      </c>
      <c r="K10" s="9" t="s">
        <v>15</v>
      </c>
      <c r="L10" s="8"/>
      <c r="M10" s="8"/>
      <c r="N10" s="67"/>
      <c r="O10" s="83"/>
      <c r="P10" s="87"/>
      <c r="Q10" s="7"/>
      <c r="R10" s="7"/>
      <c r="S10" s="6"/>
      <c r="T10" s="6"/>
      <c r="U10" s="1"/>
      <c r="V10" s="1"/>
    </row>
    <row r="11" spans="1:22">
      <c r="A11" s="2" t="s">
        <v>16</v>
      </c>
      <c r="B11" s="6">
        <v>1500</v>
      </c>
      <c r="C11" s="6">
        <v>35</v>
      </c>
      <c r="D11" s="6">
        <f>B11*C11</f>
        <v>52500</v>
      </c>
      <c r="E11" s="6">
        <f>B11/B13</f>
        <v>0.30612244897959184</v>
      </c>
      <c r="F11" s="10"/>
      <c r="G11" s="10"/>
      <c r="H11" s="6">
        <v>1600</v>
      </c>
      <c r="I11" s="6">
        <v>32</v>
      </c>
      <c r="J11" s="6">
        <f>H11*I11</f>
        <v>51200</v>
      </c>
      <c r="K11" s="11">
        <f>H11/H13</f>
        <v>0.33333333333333331</v>
      </c>
      <c r="L11" s="10"/>
      <c r="M11" s="12"/>
      <c r="N11" s="13">
        <f>J11-D11</f>
        <v>-1300</v>
      </c>
      <c r="O11" s="14">
        <f>(H11-B11)*C11</f>
        <v>3500</v>
      </c>
      <c r="P11" s="2">
        <f>(I11-C11)*H11</f>
        <v>-4800</v>
      </c>
      <c r="Q11" s="6">
        <f>(H13-B13)*C11*E11</f>
        <v>-1071.4285714285716</v>
      </c>
      <c r="R11" s="6">
        <f>(K11-E11)*H13*C11</f>
        <v>4571.4285714285679</v>
      </c>
      <c r="S11" s="13">
        <f>O11+P11</f>
        <v>-1300</v>
      </c>
      <c r="T11" s="15">
        <f>Q11+R11</f>
        <v>3499.9999999999964</v>
      </c>
      <c r="U11" s="1"/>
      <c r="V11" s="1"/>
    </row>
    <row r="12" spans="1:22">
      <c r="A12" s="2" t="s">
        <v>17</v>
      </c>
      <c r="B12" s="6">
        <v>3400</v>
      </c>
      <c r="C12" s="6">
        <v>22</v>
      </c>
      <c r="D12" s="6">
        <f>B12*C12</f>
        <v>74800</v>
      </c>
      <c r="E12" s="6">
        <f>B12/B13</f>
        <v>0.69387755102040816</v>
      </c>
      <c r="F12" s="10"/>
      <c r="G12" s="10"/>
      <c r="H12" s="6">
        <v>3200</v>
      </c>
      <c r="I12" s="6">
        <v>19</v>
      </c>
      <c r="J12" s="6">
        <f>H12*I12</f>
        <v>60800</v>
      </c>
      <c r="K12" s="11">
        <f>H12/H13</f>
        <v>0.66666666666666663</v>
      </c>
      <c r="L12" s="10"/>
      <c r="M12" s="12"/>
      <c r="N12" s="13">
        <f>J12-D12</f>
        <v>-14000</v>
      </c>
      <c r="O12" s="14">
        <f>(H12-B12)*C12</f>
        <v>-4400</v>
      </c>
      <c r="P12" s="2">
        <f>(I12-C12)*H12</f>
        <v>-9600</v>
      </c>
      <c r="Q12" s="6">
        <f>(H13-B13)*C12*E12</f>
        <v>-1526.5306122448978</v>
      </c>
      <c r="R12" s="6">
        <f>(K12-E12)*H13*C12</f>
        <v>-2873.4693877551053</v>
      </c>
      <c r="S12" s="13">
        <f>O12+P12</f>
        <v>-14000</v>
      </c>
      <c r="T12" s="15">
        <f>Q12+R12</f>
        <v>-4400.0000000000036</v>
      </c>
      <c r="U12" s="1"/>
      <c r="V12" s="1"/>
    </row>
    <row r="13" spans="1:22">
      <c r="A13" s="2" t="s">
        <v>18</v>
      </c>
      <c r="B13" s="6">
        <f>B11+B12</f>
        <v>4900</v>
      </c>
      <c r="C13" s="6"/>
      <c r="D13" s="6">
        <f>D11+D12</f>
        <v>127300</v>
      </c>
      <c r="E13" s="6"/>
      <c r="F13" s="10"/>
      <c r="G13" s="10"/>
      <c r="H13" s="6">
        <f>H11+H12</f>
        <v>4800</v>
      </c>
      <c r="I13" s="6"/>
      <c r="J13" s="6">
        <f>J11+J12</f>
        <v>112000</v>
      </c>
      <c r="K13" s="6"/>
      <c r="L13" s="10"/>
      <c r="M13" s="10"/>
      <c r="N13" s="6">
        <f>J13-D13</f>
        <v>-15300</v>
      </c>
      <c r="O13" s="14">
        <f>O11+O12</f>
        <v>-900</v>
      </c>
      <c r="P13" s="2">
        <f>P11+P12</f>
        <v>-14400</v>
      </c>
      <c r="Q13" s="13">
        <f>Q11+Q12</f>
        <v>-2597.9591836734694</v>
      </c>
      <c r="R13" s="6">
        <f>R11+R12</f>
        <v>1697.9591836734626</v>
      </c>
      <c r="S13" s="6">
        <f>O13+P13</f>
        <v>-15300</v>
      </c>
      <c r="T13" s="15">
        <f>Q13+R13</f>
        <v>-900.00000000000682</v>
      </c>
      <c r="U13" s="1"/>
      <c r="V13" s="1"/>
    </row>
    <row r="14" spans="1:2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1"/>
      <c r="C15" s="1"/>
      <c r="D15" s="5" t="s">
        <v>0</v>
      </c>
      <c r="E15" s="6">
        <f>(C11*B11+C12*B12)/B13</f>
        <v>25.979591836734695</v>
      </c>
      <c r="F15" s="5" t="s">
        <v>19</v>
      </c>
      <c r="G15" s="13">
        <f>(H13-B13)*E15</f>
        <v>-2597.9591836734694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"/>
      <c r="B16" s="1"/>
      <c r="C16" s="1"/>
      <c r="D16" s="16"/>
      <c r="E16" s="10"/>
      <c r="F16" s="16"/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"/>
      <c r="C17" s="1"/>
      <c r="D17" s="16"/>
      <c r="E17" s="10"/>
      <c r="F17" s="16"/>
      <c r="G17" s="1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6"/>
      <c r="E18" s="10"/>
      <c r="F18" s="16"/>
      <c r="G18" s="1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1"/>
      <c r="D19" s="16"/>
      <c r="E19" s="10"/>
      <c r="F19" s="16"/>
      <c r="G19" s="1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1"/>
      <c r="C20" s="1"/>
      <c r="D20" s="16"/>
      <c r="E20" s="10"/>
      <c r="F20" s="16"/>
      <c r="G20" s="1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62" t="s">
        <v>20</v>
      </c>
      <c r="B21" s="62"/>
      <c r="C21" s="62"/>
      <c r="D21" s="16"/>
      <c r="E21" s="10"/>
      <c r="F21" s="16"/>
      <c r="G21" s="1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71" t="s">
        <v>1</v>
      </c>
      <c r="P22" s="71"/>
      <c r="Q22" s="72" t="s">
        <v>2</v>
      </c>
      <c r="R22" s="72"/>
      <c r="S22" s="1"/>
      <c r="T22" s="1"/>
      <c r="U22" s="1"/>
      <c r="V22" s="1"/>
    </row>
    <row r="23" spans="1:22">
      <c r="A23" s="18"/>
      <c r="B23" s="73" t="s">
        <v>3</v>
      </c>
      <c r="C23" s="74"/>
      <c r="D23" s="74"/>
      <c r="E23" s="75"/>
      <c r="F23" s="75"/>
      <c r="G23" s="76"/>
      <c r="H23" s="77" t="s">
        <v>21</v>
      </c>
      <c r="I23" s="78"/>
      <c r="J23" s="78"/>
      <c r="K23" s="79"/>
      <c r="L23" s="79"/>
      <c r="M23" s="80"/>
      <c r="N23" s="81" t="s">
        <v>5</v>
      </c>
      <c r="O23" s="82" t="s">
        <v>6</v>
      </c>
      <c r="P23" s="82" t="s">
        <v>22</v>
      </c>
      <c r="Q23" s="4" t="s">
        <v>8</v>
      </c>
      <c r="R23" s="4" t="s">
        <v>9</v>
      </c>
      <c r="S23" t="s">
        <v>10</v>
      </c>
      <c r="T23" s="1" t="s">
        <v>11</v>
      </c>
      <c r="U23" s="1"/>
      <c r="V23" s="1"/>
    </row>
    <row r="24" spans="1:22">
      <c r="A24" s="18"/>
      <c r="B24" s="19" t="s">
        <v>12</v>
      </c>
      <c r="C24" s="19" t="s">
        <v>13</v>
      </c>
      <c r="D24" s="19" t="s">
        <v>23</v>
      </c>
      <c r="E24" s="19" t="s">
        <v>24</v>
      </c>
      <c r="F24" s="19" t="s">
        <v>15</v>
      </c>
      <c r="G24" s="19" t="s">
        <v>25</v>
      </c>
      <c r="H24" s="19" t="s">
        <v>12</v>
      </c>
      <c r="I24" s="19" t="s">
        <v>13</v>
      </c>
      <c r="J24" s="19" t="s">
        <v>26</v>
      </c>
      <c r="K24" s="19" t="s">
        <v>24</v>
      </c>
      <c r="L24" s="19" t="s">
        <v>15</v>
      </c>
      <c r="M24" s="19" t="s">
        <v>25</v>
      </c>
      <c r="N24" s="81"/>
      <c r="O24" s="83"/>
      <c r="P24" s="83"/>
      <c r="Q24" s="7"/>
      <c r="R24" s="7"/>
      <c r="S24" s="1"/>
      <c r="T24" s="1"/>
      <c r="U24" s="1"/>
      <c r="V24" s="1"/>
    </row>
    <row r="25" spans="1:22">
      <c r="A25" s="18" t="s">
        <v>16</v>
      </c>
      <c r="B25" s="18">
        <v>1500</v>
      </c>
      <c r="C25" s="18">
        <v>35</v>
      </c>
      <c r="D25" s="18">
        <v>25</v>
      </c>
      <c r="E25" s="18">
        <f>C25-D25</f>
        <v>10</v>
      </c>
      <c r="F25" s="18">
        <f>B25/B27</f>
        <v>0.30612244897959184</v>
      </c>
      <c r="G25" s="18">
        <f>E25*B25</f>
        <v>15000</v>
      </c>
      <c r="H25" s="18">
        <v>1600</v>
      </c>
      <c r="I25" s="18">
        <v>32</v>
      </c>
      <c r="J25" s="18">
        <v>25</v>
      </c>
      <c r="K25" s="18">
        <f>I25-J25</f>
        <v>7</v>
      </c>
      <c r="L25" s="20">
        <f>H25/H27</f>
        <v>0.33333333333333331</v>
      </c>
      <c r="M25" s="18">
        <f>K25*H25</f>
        <v>11200</v>
      </c>
      <c r="N25" s="21">
        <f>M25-G25</f>
        <v>-3800</v>
      </c>
      <c r="O25" s="18">
        <f>(H25-B25)*E25</f>
        <v>1000</v>
      </c>
      <c r="P25" s="2">
        <f>(K25-E25)*H25</f>
        <v>-4800</v>
      </c>
      <c r="Q25" s="6">
        <f>(H27-B27)*F25*E25</f>
        <v>-306.12244897959181</v>
      </c>
      <c r="R25" s="6">
        <f>(L25-F25)*H27*E25</f>
        <v>1306.1224489795907</v>
      </c>
      <c r="S25" s="22">
        <f>O25+P25</f>
        <v>-3800</v>
      </c>
      <c r="T25" s="23">
        <f>Q25+R25</f>
        <v>999.99999999999886</v>
      </c>
      <c r="U25" s="1"/>
      <c r="V25" s="1"/>
    </row>
    <row r="26" spans="1:22">
      <c r="A26" s="18" t="s">
        <v>17</v>
      </c>
      <c r="B26" s="18">
        <v>3400</v>
      </c>
      <c r="C26" s="18">
        <v>22</v>
      </c>
      <c r="D26" s="18">
        <v>13</v>
      </c>
      <c r="E26" s="18">
        <f>C26-D26</f>
        <v>9</v>
      </c>
      <c r="F26" s="18">
        <f>B26/B27</f>
        <v>0.69387755102040816</v>
      </c>
      <c r="G26" s="18">
        <f>E26*B26</f>
        <v>30600</v>
      </c>
      <c r="H26" s="18">
        <v>3200</v>
      </c>
      <c r="I26" s="18">
        <v>19</v>
      </c>
      <c r="J26" s="18">
        <v>13</v>
      </c>
      <c r="K26" s="18">
        <f>I26-J26</f>
        <v>6</v>
      </c>
      <c r="L26" s="20">
        <f>H26/H27</f>
        <v>0.66666666666666663</v>
      </c>
      <c r="M26" s="18">
        <f>K26*H26</f>
        <v>19200</v>
      </c>
      <c r="N26" s="21">
        <f>M26-G26</f>
        <v>-11400</v>
      </c>
      <c r="O26" s="18">
        <f>(H26-B26)*E26</f>
        <v>-1800</v>
      </c>
      <c r="P26" s="2">
        <f>(K26-E26)*H26</f>
        <v>-9600</v>
      </c>
      <c r="Q26" s="6">
        <f>(H27-B27)*F26*E26</f>
        <v>-624.48979591836735</v>
      </c>
      <c r="R26" s="6">
        <f>(L26-F26)*E26*H27</f>
        <v>-1175.5102040816339</v>
      </c>
      <c r="S26" s="22">
        <f>O26+P26</f>
        <v>-11400</v>
      </c>
      <c r="T26" s="23">
        <f>Q26+R26</f>
        <v>-1800.0000000000014</v>
      </c>
      <c r="U26" s="1"/>
      <c r="V26" s="1"/>
    </row>
    <row r="27" spans="1:22">
      <c r="A27" s="18" t="s">
        <v>18</v>
      </c>
      <c r="B27" s="18">
        <f>B25+B26</f>
        <v>4900</v>
      </c>
      <c r="C27" s="18"/>
      <c r="D27" s="18"/>
      <c r="E27" s="18"/>
      <c r="F27" s="18"/>
      <c r="G27" s="18">
        <f>G25+G26</f>
        <v>45600</v>
      </c>
      <c r="H27" s="18">
        <f>H25+H26</f>
        <v>4800</v>
      </c>
      <c r="I27" s="18"/>
      <c r="J27" s="18"/>
      <c r="K27" s="18"/>
      <c r="L27" s="18"/>
      <c r="M27" s="18">
        <f>M25+M26</f>
        <v>30400</v>
      </c>
      <c r="N27" s="21">
        <f>M27-G27</f>
        <v>-15200</v>
      </c>
      <c r="O27" s="18">
        <f>O25+O26</f>
        <v>-800</v>
      </c>
      <c r="P27" s="2">
        <f>P25+P26</f>
        <v>-14400</v>
      </c>
      <c r="Q27" s="24">
        <f>Q25+Q26</f>
        <v>-930.61224489795916</v>
      </c>
      <c r="R27" s="25">
        <f>R25+R26</f>
        <v>130.61224489795677</v>
      </c>
      <c r="S27" s="26">
        <f>O27+P27</f>
        <v>-15200</v>
      </c>
      <c r="T27" s="23">
        <f>Q27+R27</f>
        <v>-800.00000000000239</v>
      </c>
      <c r="U27" s="1"/>
      <c r="V27" s="1"/>
    </row>
    <row r="28" spans="1:2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7"/>
      <c r="O28" s="10"/>
      <c r="P28" s="10"/>
      <c r="Q28" s="10"/>
      <c r="R28" s="17"/>
      <c r="S28" s="17"/>
      <c r="T28" s="23"/>
      <c r="U28" s="1"/>
      <c r="V28" s="1"/>
    </row>
    <row r="29" spans="1:22">
      <c r="A29" s="10"/>
      <c r="B29" s="10"/>
      <c r="C29" s="10"/>
      <c r="D29" s="10"/>
      <c r="E29" s="10"/>
      <c r="F29" s="10"/>
      <c r="G29" s="10"/>
      <c r="H29" s="59" t="s">
        <v>4</v>
      </c>
      <c r="I29" s="60"/>
      <c r="J29" s="60"/>
      <c r="K29" s="60"/>
      <c r="L29" s="61"/>
      <c r="M29" s="10"/>
      <c r="N29" s="17"/>
      <c r="O29" s="10"/>
      <c r="P29" s="10"/>
      <c r="Q29" s="10"/>
      <c r="R29" s="17"/>
      <c r="S29" s="17"/>
      <c r="T29" s="23"/>
      <c r="U29" s="1"/>
      <c r="V29" s="1"/>
    </row>
    <row r="30" spans="1:22">
      <c r="A30" s="1"/>
      <c r="B30" s="1"/>
      <c r="C30" s="1"/>
      <c r="D30" s="1"/>
      <c r="E30" s="1"/>
      <c r="F30" s="1"/>
      <c r="G30" s="1"/>
      <c r="H30" s="5" t="s">
        <v>27</v>
      </c>
      <c r="I30" s="5" t="s">
        <v>28</v>
      </c>
      <c r="J30" s="5" t="s">
        <v>29</v>
      </c>
      <c r="K30" s="5" t="s">
        <v>30</v>
      </c>
      <c r="L30" s="5" t="s">
        <v>31</v>
      </c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"/>
      <c r="B31" s="1"/>
      <c r="C31" s="1"/>
      <c r="D31" t="s">
        <v>32</v>
      </c>
      <c r="E31" s="1">
        <f>(E25*B25+E26*B26)/B27</f>
        <v>9.3061224489795915</v>
      </c>
      <c r="F31" t="s">
        <v>19</v>
      </c>
      <c r="G31" s="27">
        <f>(H27-B27)*E31</f>
        <v>-930.61224489795916</v>
      </c>
      <c r="H31" s="6">
        <v>1600</v>
      </c>
      <c r="I31" s="6">
        <v>32</v>
      </c>
      <c r="J31" s="6">
        <v>26</v>
      </c>
      <c r="K31" s="6">
        <f>I25-J31</f>
        <v>6</v>
      </c>
      <c r="L31" s="6">
        <f>K31*H25</f>
        <v>9600</v>
      </c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"/>
      <c r="B32" s="1"/>
      <c r="C32" s="1"/>
      <c r="D32" s="1"/>
      <c r="E32" s="1"/>
      <c r="F32" s="1"/>
      <c r="G32" s="1"/>
      <c r="H32" s="6">
        <v>3200</v>
      </c>
      <c r="I32" s="6">
        <v>19</v>
      </c>
      <c r="J32" s="25">
        <v>12</v>
      </c>
      <c r="K32" s="6">
        <f>I26-J32</f>
        <v>7</v>
      </c>
      <c r="L32" s="6">
        <f>K32*H26</f>
        <v>22400</v>
      </c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62" t="s">
        <v>33</v>
      </c>
      <c r="B33" s="62"/>
      <c r="C33" s="62"/>
      <c r="D33" s="1"/>
      <c r="E33" s="1"/>
      <c r="F33" s="1"/>
      <c r="G33" s="1"/>
      <c r="H33" s="1"/>
      <c r="I33" s="1"/>
      <c r="J33" s="1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32.25" customHeight="1">
      <c r="A35" s="2"/>
      <c r="B35" s="63" t="s">
        <v>3</v>
      </c>
      <c r="C35" s="63"/>
      <c r="D35" s="63"/>
      <c r="E35" s="64"/>
      <c r="F35" s="3"/>
      <c r="G35" s="3"/>
      <c r="H35" s="65" t="s">
        <v>4</v>
      </c>
      <c r="I35" s="65"/>
      <c r="J35" s="65"/>
      <c r="K35" s="66"/>
      <c r="L35" s="28" t="s">
        <v>34</v>
      </c>
      <c r="M35" s="3"/>
      <c r="N35" s="67" t="s">
        <v>5</v>
      </c>
      <c r="O35" s="68" t="s">
        <v>35</v>
      </c>
      <c r="P35" s="69"/>
      <c r="Q35" s="70"/>
      <c r="R35" s="1" t="s">
        <v>36</v>
      </c>
      <c r="S35" s="1"/>
      <c r="T35" s="1"/>
      <c r="U35" s="1"/>
      <c r="V35" s="1"/>
    </row>
    <row r="36" spans="1:22">
      <c r="A36" s="18"/>
      <c r="B36" s="29" t="s">
        <v>14</v>
      </c>
      <c r="C36" s="29" t="s">
        <v>37</v>
      </c>
      <c r="D36" s="30" t="s">
        <v>25</v>
      </c>
      <c r="E36" s="31" t="s">
        <v>38</v>
      </c>
      <c r="F36" s="8"/>
      <c r="G36" s="8"/>
      <c r="H36" s="7" t="s">
        <v>14</v>
      </c>
      <c r="I36" s="7" t="s">
        <v>37</v>
      </c>
      <c r="J36" s="7" t="s">
        <v>25</v>
      </c>
      <c r="K36" s="7" t="s">
        <v>39</v>
      </c>
      <c r="L36" s="8"/>
      <c r="M36" s="8"/>
      <c r="N36" s="67"/>
      <c r="O36" s="32" t="s">
        <v>40</v>
      </c>
      <c r="P36" s="33" t="s">
        <v>15</v>
      </c>
      <c r="Q36" s="34" t="s">
        <v>41</v>
      </c>
      <c r="R36" s="8"/>
      <c r="S36" s="1"/>
      <c r="T36" s="1"/>
      <c r="U36" s="1"/>
      <c r="V36" s="1"/>
    </row>
    <row r="37" spans="1:22">
      <c r="A37" s="18" t="s">
        <v>16</v>
      </c>
      <c r="B37" s="18">
        <v>52500</v>
      </c>
      <c r="C37" s="35">
        <f>D37/B37</f>
        <v>0.2857142857142857</v>
      </c>
      <c r="D37" s="2">
        <v>15000</v>
      </c>
      <c r="E37" s="36">
        <f>B37/B39</f>
        <v>0.41241162608012571</v>
      </c>
      <c r="F37" s="10"/>
      <c r="G37" s="10"/>
      <c r="H37" s="6">
        <v>51200</v>
      </c>
      <c r="I37" s="36">
        <f>J37/H37</f>
        <v>0.1875</v>
      </c>
      <c r="J37" s="6">
        <f>(I25-J31)*H25</f>
        <v>9600</v>
      </c>
      <c r="K37" s="36">
        <f>H37/H39</f>
        <v>0.45714285714285713</v>
      </c>
      <c r="L37" s="37"/>
      <c r="M37" s="10"/>
      <c r="N37" s="6">
        <f>J37-D37</f>
        <v>-5400</v>
      </c>
      <c r="O37" s="6"/>
      <c r="P37" s="6"/>
      <c r="Q37" s="6"/>
      <c r="R37" s="17">
        <f>O37+P37+Q37</f>
        <v>0</v>
      </c>
      <c r="S37" s="1"/>
      <c r="T37" s="23" t="s">
        <v>42</v>
      </c>
      <c r="U37" s="1"/>
      <c r="V37" s="1"/>
    </row>
    <row r="38" spans="1:22">
      <c r="A38" s="18" t="s">
        <v>17</v>
      </c>
      <c r="B38" s="18">
        <v>74800</v>
      </c>
      <c r="C38" s="35">
        <f>D38/B38</f>
        <v>0.40909090909090912</v>
      </c>
      <c r="D38" s="2">
        <v>30600</v>
      </c>
      <c r="E38" s="36">
        <f>B38/B39</f>
        <v>0.58758837391987429</v>
      </c>
      <c r="F38" s="10"/>
      <c r="G38" s="10"/>
      <c r="H38" s="6">
        <v>60800</v>
      </c>
      <c r="I38" s="36">
        <f>J38/H38</f>
        <v>0.36842105263157893</v>
      </c>
      <c r="J38" s="6">
        <f>(I26-J32)*H26</f>
        <v>22400</v>
      </c>
      <c r="K38" s="36">
        <f>H38/H39</f>
        <v>0.54285714285714282</v>
      </c>
      <c r="L38" s="37"/>
      <c r="M38" s="10"/>
      <c r="N38" s="6">
        <f>J38-D38</f>
        <v>-8200</v>
      </c>
      <c r="O38" s="6"/>
      <c r="P38" s="6"/>
      <c r="Q38" s="6"/>
      <c r="R38" s="10"/>
      <c r="S38" s="1"/>
      <c r="T38" s="23"/>
      <c r="U38" s="1"/>
      <c r="V38" s="1"/>
    </row>
    <row r="39" spans="1:22">
      <c r="A39" s="18" t="s">
        <v>18</v>
      </c>
      <c r="B39" s="18">
        <f>B37+B38</f>
        <v>127300</v>
      </c>
      <c r="C39" s="38">
        <f>D39/B39</f>
        <v>0.35820895522388058</v>
      </c>
      <c r="D39" s="2">
        <f>D37+D38</f>
        <v>45600</v>
      </c>
      <c r="E39" s="6"/>
      <c r="F39" s="10"/>
      <c r="G39" s="10"/>
      <c r="H39" s="6">
        <f>H37+H38</f>
        <v>112000</v>
      </c>
      <c r="I39" s="39">
        <f>J39/H39</f>
        <v>0.2857142857142857</v>
      </c>
      <c r="J39" s="6">
        <f>J37+J38</f>
        <v>32000</v>
      </c>
      <c r="K39" s="6"/>
      <c r="L39" s="37">
        <f>K37*C37+K38*C38</f>
        <v>0.35269016697588124</v>
      </c>
      <c r="M39" s="10"/>
      <c r="N39" s="13">
        <f>J39-D39</f>
        <v>-13600</v>
      </c>
      <c r="O39" s="5">
        <f>(I39-L39)*H39</f>
        <v>-7501.2987012987005</v>
      </c>
      <c r="P39" s="6">
        <f>(L39-C39)*H39</f>
        <v>-618.10428377592609</v>
      </c>
      <c r="Q39" s="6">
        <f>(H39-B39)*C39</f>
        <v>-5480.5970149253726</v>
      </c>
      <c r="R39" s="26">
        <f>O39+P39+Q39</f>
        <v>-13600</v>
      </c>
      <c r="S39" s="1"/>
      <c r="T39" s="23" t="s">
        <v>42</v>
      </c>
      <c r="U39" s="1"/>
      <c r="V39" s="1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R40" s="40"/>
      <c r="S40" s="1"/>
      <c r="T40" s="1"/>
      <c r="U40" s="1"/>
      <c r="V40" s="1"/>
    </row>
    <row r="41" spans="1:22">
      <c r="A41" s="1"/>
      <c r="B41" s="1"/>
      <c r="C41" s="1"/>
      <c r="D41" s="1"/>
      <c r="E41" s="4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R41" s="40"/>
      <c r="S41" s="1"/>
      <c r="T41" s="1"/>
      <c r="U41" s="1"/>
      <c r="V41" s="1"/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R42" s="40"/>
      <c r="S42" s="1"/>
      <c r="T42" s="1"/>
      <c r="U42" s="1"/>
      <c r="V42" s="1"/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R43" s="40"/>
      <c r="S43" s="1"/>
      <c r="T43" s="1"/>
      <c r="U43" s="1"/>
      <c r="V43" s="1"/>
    </row>
    <row r="44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R44" s="40"/>
      <c r="S44" s="1"/>
      <c r="T44" s="1"/>
      <c r="U44" s="1"/>
      <c r="V44" s="1"/>
    </row>
    <row r="45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R45" s="40"/>
      <c r="S45" s="1"/>
      <c r="T45" s="1"/>
      <c r="U45" s="1"/>
      <c r="V45" s="1"/>
    </row>
    <row r="46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R46" s="40"/>
      <c r="S46" s="1"/>
      <c r="T46" s="1"/>
      <c r="U46" s="1"/>
      <c r="V46" s="1"/>
    </row>
    <row r="47" spans="1: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1"/>
      <c r="S47" s="1"/>
      <c r="T47" s="1"/>
      <c r="U47" s="1"/>
      <c r="V47" s="1"/>
    </row>
    <row r="48" spans="1:22">
      <c r="A48" s="6"/>
      <c r="B48" s="50" t="s">
        <v>43</v>
      </c>
      <c r="C48" s="51"/>
      <c r="D48" s="52"/>
      <c r="E48" s="1"/>
      <c r="F48" s="53" t="s">
        <v>44</v>
      </c>
      <c r="G48" s="54"/>
      <c r="H48" s="55"/>
      <c r="I48" s="5" t="s">
        <v>45</v>
      </c>
      <c r="J48" s="56" t="s">
        <v>46</v>
      </c>
      <c r="K48" s="57"/>
      <c r="L48" s="58"/>
      <c r="M48" s="1"/>
      <c r="N48" s="5" t="s">
        <v>47</v>
      </c>
      <c r="O48" s="5" t="s">
        <v>48</v>
      </c>
      <c r="P48" s="5" t="s">
        <v>49</v>
      </c>
      <c r="Q48" s="41" t="s">
        <v>50</v>
      </c>
      <c r="R48" s="1"/>
      <c r="S48" s="1"/>
      <c r="T48" s="1"/>
      <c r="U48" s="1"/>
      <c r="V48" s="1"/>
    </row>
    <row r="49" spans="1:20" ht="20.25">
      <c r="A49" s="6"/>
      <c r="B49" s="5" t="s">
        <v>51</v>
      </c>
      <c r="C49" s="5" t="s">
        <v>23</v>
      </c>
      <c r="D49" s="5" t="s">
        <v>52</v>
      </c>
      <c r="E49" s="42"/>
      <c r="F49" s="5" t="s">
        <v>51</v>
      </c>
      <c r="G49" s="5" t="s">
        <v>23</v>
      </c>
      <c r="H49" s="5" t="s">
        <v>52</v>
      </c>
      <c r="I49" s="43"/>
      <c r="J49" s="5" t="s">
        <v>51</v>
      </c>
      <c r="K49" s="5" t="s">
        <v>23</v>
      </c>
      <c r="L49" s="5" t="s">
        <v>52</v>
      </c>
      <c r="M49" s="42"/>
      <c r="N49" s="43"/>
      <c r="O49" s="43"/>
      <c r="P49" s="43"/>
      <c r="Q49" s="43"/>
      <c r="R49" s="42"/>
      <c r="S49" s="42"/>
      <c r="T49" s="42"/>
    </row>
    <row r="50" spans="1:20">
      <c r="A50" s="5" t="s">
        <v>53</v>
      </c>
      <c r="B50" s="5">
        <v>3600</v>
      </c>
      <c r="C50" s="5">
        <v>1.4</v>
      </c>
      <c r="D50" s="5">
        <f>B50*C50</f>
        <v>5040</v>
      </c>
      <c r="F50" s="5">
        <v>3900</v>
      </c>
      <c r="G50" s="5">
        <v>1.45</v>
      </c>
      <c r="H50" s="5">
        <f>F50*G50</f>
        <v>5655</v>
      </c>
      <c r="I50" s="5">
        <f>H50-D50</f>
        <v>615</v>
      </c>
      <c r="J50" s="5">
        <f>(B50*F53)/A53</f>
        <v>4400</v>
      </c>
      <c r="K50" s="5">
        <v>1.4</v>
      </c>
      <c r="L50" s="5">
        <f>J50*K50</f>
        <v>6160</v>
      </c>
      <c r="N50" s="5">
        <f>H50-L50</f>
        <v>-505</v>
      </c>
      <c r="O50" s="5">
        <f>(G50-K50)*F50</f>
        <v>195.00000000000017</v>
      </c>
      <c r="P50" s="5">
        <f>(F50-J50)*K50</f>
        <v>-700</v>
      </c>
      <c r="Q50" s="5">
        <f>O50+P50</f>
        <v>-504.99999999999983</v>
      </c>
    </row>
    <row r="51" spans="1:20">
      <c r="A51" s="5" t="s">
        <v>54</v>
      </c>
      <c r="B51" s="5">
        <v>450</v>
      </c>
      <c r="C51" s="5">
        <v>15</v>
      </c>
      <c r="D51" s="5">
        <f>B51*C51</f>
        <v>6750</v>
      </c>
      <c r="F51" s="5">
        <v>500</v>
      </c>
      <c r="G51" s="5">
        <v>16.2</v>
      </c>
      <c r="H51" s="5">
        <f>F51*G51</f>
        <v>8100</v>
      </c>
      <c r="I51" s="5">
        <f t="shared" ref="I51:I53" si="0">H51-D51</f>
        <v>1350</v>
      </c>
      <c r="J51" s="5">
        <f>(B51*F53)/A53</f>
        <v>550</v>
      </c>
      <c r="K51" s="5">
        <v>15</v>
      </c>
      <c r="L51" s="5">
        <f t="shared" ref="L51:L52" si="1">J51*K51</f>
        <v>8250</v>
      </c>
      <c r="N51" s="5">
        <f>H51-L51</f>
        <v>-150</v>
      </c>
      <c r="O51" s="5">
        <f>(G51-K51)*F51</f>
        <v>599.99999999999966</v>
      </c>
      <c r="P51" s="5">
        <f>(F51-J51)*K51</f>
        <v>-750</v>
      </c>
      <c r="Q51" s="5">
        <f>O51+P51</f>
        <v>-150.00000000000034</v>
      </c>
    </row>
    <row r="52" spans="1:20">
      <c r="A52" s="5" t="s">
        <v>55</v>
      </c>
      <c r="B52" s="5">
        <v>55645</v>
      </c>
      <c r="C52" s="5">
        <v>1</v>
      </c>
      <c r="D52" s="5">
        <f>B52*C52</f>
        <v>55645</v>
      </c>
      <c r="F52" s="5">
        <v>60000</v>
      </c>
      <c r="G52" s="5">
        <v>0.95</v>
      </c>
      <c r="H52" s="5">
        <f>F52*G52</f>
        <v>57000</v>
      </c>
      <c r="I52" s="5">
        <f t="shared" si="0"/>
        <v>1355</v>
      </c>
      <c r="J52" s="5">
        <f>(B52*F53)/A53</f>
        <v>68010.555555555562</v>
      </c>
      <c r="K52" s="5">
        <v>1</v>
      </c>
      <c r="L52" s="5">
        <f t="shared" si="1"/>
        <v>68010.555555555562</v>
      </c>
      <c r="N52" s="44">
        <f>H52-L52</f>
        <v>-11010.555555555562</v>
      </c>
      <c r="O52" s="5">
        <f>(G52-K52)*F52</f>
        <v>-3000.0000000000027</v>
      </c>
      <c r="P52" s="5">
        <f>(F52-J52)*K52</f>
        <v>-8010.555555555562</v>
      </c>
      <c r="Q52" s="44">
        <f>O52+P52</f>
        <v>-11010.555555555566</v>
      </c>
    </row>
    <row r="53" spans="1:20">
      <c r="A53" s="5">
        <v>1800</v>
      </c>
      <c r="B53" s="5"/>
      <c r="C53" s="5">
        <f>D53/A53</f>
        <v>37.463888888888889</v>
      </c>
      <c r="D53" s="5">
        <f>SUM(D50:D52)</f>
        <v>67435</v>
      </c>
      <c r="F53" s="5">
        <v>2200</v>
      </c>
      <c r="G53" s="5">
        <f>H53/F53</f>
        <v>32.161363636363639</v>
      </c>
      <c r="H53" s="5">
        <f>SUM(H50:H52)</f>
        <v>70755</v>
      </c>
      <c r="I53" s="45">
        <f t="shared" si="0"/>
        <v>3320</v>
      </c>
      <c r="J53" s="5">
        <v>2200</v>
      </c>
      <c r="K53" s="5">
        <f>L53/J53</f>
        <v>37.463888888888889</v>
      </c>
      <c r="L53" s="5">
        <f>SUM(L50:L52)</f>
        <v>82420.555555555562</v>
      </c>
      <c r="N53" s="46">
        <f>H53-L53</f>
        <v>-11665.555555555562</v>
      </c>
      <c r="O53" s="5">
        <f>O50+O51+O52</f>
        <v>-2205.0000000000027</v>
      </c>
      <c r="P53" s="5">
        <f>P50+P51+P52</f>
        <v>-9460.555555555562</v>
      </c>
      <c r="Q53" s="46">
        <f>O53+P53</f>
        <v>-11665.555555555566</v>
      </c>
    </row>
    <row r="54" spans="1:20">
      <c r="P54" s="47"/>
    </row>
    <row r="56" spans="1:20">
      <c r="B56">
        <f>(50000*2100)/2000</f>
        <v>52500</v>
      </c>
      <c r="G56" t="s">
        <v>56</v>
      </c>
      <c r="H56">
        <f>(F53-A53)*C53</f>
        <v>14985.555555555555</v>
      </c>
    </row>
    <row r="57" spans="1:20">
      <c r="G57" t="s">
        <v>57</v>
      </c>
      <c r="H57" s="48">
        <f>(G53-C53)*F53</f>
        <v>-11665.555555555549</v>
      </c>
      <c r="M57" s="5" t="s">
        <v>58</v>
      </c>
      <c r="N57" s="5" t="s">
        <v>59</v>
      </c>
      <c r="O57" s="5">
        <f>2/5*60000</f>
        <v>24000</v>
      </c>
    </row>
    <row r="58" spans="1:20">
      <c r="H58" s="49">
        <f>SUM(H56:H57)</f>
        <v>3320.0000000000055</v>
      </c>
      <c r="M58" s="5"/>
      <c r="N58" s="5" t="s">
        <v>60</v>
      </c>
      <c r="O58" s="5">
        <v>35645</v>
      </c>
    </row>
    <row r="59" spans="1:20">
      <c r="M59" s="5"/>
      <c r="N59" s="5" t="s">
        <v>18</v>
      </c>
      <c r="O59" s="5">
        <f>O57+O58</f>
        <v>59645</v>
      </c>
    </row>
    <row r="61" spans="1:20">
      <c r="M61" s="5" t="s">
        <v>61</v>
      </c>
      <c r="N61" s="5"/>
      <c r="O61" s="5">
        <f>H52-O59</f>
        <v>-2645</v>
      </c>
    </row>
    <row r="62" spans="1:20">
      <c r="M62" s="5"/>
      <c r="N62" s="5"/>
      <c r="O62" s="5"/>
    </row>
    <row r="63" spans="1:20">
      <c r="M63" s="5" t="s">
        <v>62</v>
      </c>
      <c r="N63" s="5"/>
      <c r="O63" s="5">
        <f>O59-N65</f>
        <v>-355</v>
      </c>
    </row>
    <row r="64" spans="1:20">
      <c r="M64" s="5"/>
      <c r="N64" s="5"/>
      <c r="O64" s="5"/>
    </row>
    <row r="65" spans="13:15">
      <c r="M65" s="5" t="s">
        <v>63</v>
      </c>
      <c r="N65" s="5">
        <f>60000*1</f>
        <v>60000</v>
      </c>
      <c r="O65" s="5"/>
    </row>
    <row r="66" spans="13:15">
      <c r="M66" s="5"/>
      <c r="N66" s="5"/>
      <c r="O66" s="5"/>
    </row>
    <row r="67" spans="13:15">
      <c r="M67" s="5" t="s">
        <v>64</v>
      </c>
      <c r="N67" s="5"/>
      <c r="O67" s="5">
        <f>N65-L52</f>
        <v>-8010.555555555562</v>
      </c>
    </row>
    <row r="68" spans="13:15">
      <c r="M68" s="5"/>
      <c r="N68" s="5"/>
      <c r="O68" s="5"/>
    </row>
    <row r="69" spans="13:15">
      <c r="M69" s="5"/>
      <c r="N69" s="5"/>
      <c r="O69" s="5"/>
    </row>
    <row r="70" spans="13:15">
      <c r="M70" s="5" t="s">
        <v>65</v>
      </c>
      <c r="N70" s="5"/>
      <c r="O70" s="44">
        <f>O61+O63+O67</f>
        <v>-11010.555555555562</v>
      </c>
    </row>
  </sheetData>
  <mergeCells count="24">
    <mergeCell ref="O8:P8"/>
    <mergeCell ref="Q8:R8"/>
    <mergeCell ref="B9:E9"/>
    <mergeCell ref="H9:K9"/>
    <mergeCell ref="N9:N10"/>
    <mergeCell ref="O9:O10"/>
    <mergeCell ref="P9:P10"/>
    <mergeCell ref="N35:N36"/>
    <mergeCell ref="O35:Q35"/>
    <mergeCell ref="A21:C21"/>
    <mergeCell ref="O22:P22"/>
    <mergeCell ref="Q22:R22"/>
    <mergeCell ref="B23:G23"/>
    <mergeCell ref="H23:M23"/>
    <mergeCell ref="N23:N24"/>
    <mergeCell ref="O23:O24"/>
    <mergeCell ref="P23:P24"/>
    <mergeCell ref="B48:D48"/>
    <mergeCell ref="F48:H48"/>
    <mergeCell ref="J48:L48"/>
    <mergeCell ref="H29:L29"/>
    <mergeCell ref="A33:C33"/>
    <mergeCell ref="B35:E35"/>
    <mergeCell ref="H35:K35"/>
  </mergeCells>
  <conditionalFormatting sqref="T11:T13 T25:T29 T37:T39">
    <cfRule type="cellIs" dxfId="1" priority="2" stopIfTrue="1" operator="equal">
      <formula>"erreur"</formula>
    </cfRule>
  </conditionalFormatting>
  <conditionalFormatting sqref="T11:T13 T25:T29 T37:T39">
    <cfRule type="cellIs" dxfId="0" priority="1" stopIfTrue="1" operator="equal">
      <formula>"OK"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gardes</dc:creator>
  <cp:lastModifiedBy>gardes</cp:lastModifiedBy>
  <dcterms:created xsi:type="dcterms:W3CDTF">2013-03-31T18:37:03Z</dcterms:created>
  <dcterms:modified xsi:type="dcterms:W3CDTF">2013-04-01T19:07:01Z</dcterms:modified>
</cp:coreProperties>
</file>